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80" windowWidth="17835" windowHeight="9810" activeTab="0"/>
  </bookViews>
  <sheets>
    <sheet name="Instructions" sheetId="1" r:id="rId1"/>
    <sheet name="Input Data" sheetId="2" r:id="rId2"/>
    <sheet name="Output summary" sheetId="3" r:id="rId3"/>
    <sheet name="Calculations-NewRx" sheetId="4" r:id="rId4"/>
    <sheet name="Calculations-RefillReqs" sheetId="5" r:id="rId5"/>
    <sheet name="Assumptions and notes" sheetId="6" r:id="rId6"/>
  </sheets>
  <definedNames>
    <definedName name="_xlnm.Print_Area" localSheetId="3">'Calculations-NewRx'!$B$7:$M$46</definedName>
    <definedName name="Z_97CEFA25_0AFB_4C24_922D_E41D3D56EA9E_.wvu.PrintArea" localSheetId="3" hidden="1">'Calculations-NewRx'!$B$7:$M$46</definedName>
  </definedNames>
  <calcPr fullCalcOnLoad="1"/>
</workbook>
</file>

<file path=xl/sharedStrings.xml><?xml version="1.0" encoding="utf-8"?>
<sst xmlns="http://schemas.openxmlformats.org/spreadsheetml/2006/main" count="403" uniqueCount="181">
  <si>
    <t>Type</t>
  </si>
  <si>
    <t>Mode of receipt</t>
  </si>
  <si>
    <t>Task</t>
  </si>
  <si>
    <t>Intake</t>
  </si>
  <si>
    <t>Input</t>
  </si>
  <si>
    <t>Resolve</t>
  </si>
  <si>
    <t>Fill</t>
  </si>
  <si>
    <t>Check</t>
  </si>
  <si>
    <t>(1)</t>
  </si>
  <si>
    <t>(2)</t>
  </si>
  <si>
    <t>(3)</t>
  </si>
  <si>
    <t xml:space="preserve"> </t>
  </si>
  <si>
    <t>A</t>
  </si>
  <si>
    <t>Work is done by "job" or by patients and thus multiple Rx done together.</t>
  </si>
  <si>
    <t>B</t>
  </si>
  <si>
    <t>C</t>
  </si>
  <si>
    <t>Two tasks, collect payment and consult by Pharm. If requested.</t>
  </si>
  <si>
    <t>Deal with issues concerning 3rd party or clinical problems.(C)</t>
  </si>
  <si>
    <t>(4)</t>
  </si>
  <si>
    <t>D</t>
  </si>
  <si>
    <t>E</t>
  </si>
  <si>
    <t>Receipt of Rx (D) (F)</t>
  </si>
  <si>
    <t>F</t>
  </si>
  <si>
    <t>Into computer system &amp; check authorization</t>
  </si>
  <si>
    <t>Fill or compound, may use robot (D) (E)</t>
  </si>
  <si>
    <t>(6)</t>
  </si>
  <si>
    <t>seconds</t>
  </si>
  <si>
    <t>minutes</t>
  </si>
  <si>
    <t>Percent eRx</t>
  </si>
  <si>
    <t>$/day</t>
  </si>
  <si>
    <t>Time Matrix</t>
  </si>
  <si>
    <t xml:space="preserve"> (1)</t>
  </si>
  <si>
    <t>Dispense</t>
  </si>
  <si>
    <t>$/year</t>
  </si>
  <si>
    <t>Input Data, unique to your pharmacy</t>
  </si>
  <si>
    <t xml:space="preserve">    Calculated Values</t>
  </si>
  <si>
    <t>Time measurement issues which may not be captured by this calculation.</t>
  </si>
  <si>
    <t>Comments</t>
  </si>
  <si>
    <t>Notes &amp;</t>
  </si>
  <si>
    <t>assumptions</t>
  </si>
  <si>
    <t>Verify against source document (D) (E)</t>
  </si>
  <si>
    <t>Paper Rx may be filled out at Pharm. for check task.</t>
  </si>
  <si>
    <t>Volume and time data must be filled in for your pharmacy.</t>
  </si>
  <si>
    <t>Queues exist between tasks, work time much less than total cycle time for an individual Rx.</t>
  </si>
  <si>
    <t>Task of resolving issues is lengthy but only occursfor a fraction of orders</t>
  </si>
  <si>
    <t>Certain jobs are done by a mix of people, thus use an average wage rate.</t>
  </si>
  <si>
    <t>Task:</t>
  </si>
  <si>
    <t xml:space="preserve"> (for the 3 tasks affected)</t>
  </si>
  <si>
    <t>Volume/day</t>
  </si>
  <si>
    <t>new Rx</t>
  </si>
  <si>
    <t>fax</t>
  </si>
  <si>
    <t>phone</t>
  </si>
  <si>
    <t xml:space="preserve">walk in </t>
  </si>
  <si>
    <t>eRx</t>
  </si>
  <si>
    <t>Verify against source doc. (D) (E)</t>
  </si>
  <si>
    <t xml:space="preserve">Collect payment and consult by Pharm. </t>
  </si>
  <si>
    <t>per new Rx</t>
  </si>
  <si>
    <t>Total costs per day</t>
  </si>
  <si>
    <t>Net savings</t>
  </si>
  <si>
    <t>days per week</t>
  </si>
  <si>
    <t xml:space="preserve"> (assuming 52 weeks per year)</t>
  </si>
  <si>
    <t>Technician</t>
  </si>
  <si>
    <t>Clerk</t>
  </si>
  <si>
    <t>Intern</t>
  </si>
  <si>
    <t>Pharmacist</t>
  </si>
  <si>
    <t>Average rate</t>
  </si>
  <si>
    <t>Staff type</t>
  </si>
  <si>
    <t xml:space="preserve">                 Percent of time each task is done by the staff type.</t>
  </si>
  <si>
    <t>per refill request</t>
  </si>
  <si>
    <t xml:space="preserve"> (uses avgerage wage)</t>
  </si>
  <si>
    <t>Hourly cost</t>
  </si>
  <si>
    <t xml:space="preserve">Hourly cost   </t>
  </si>
  <si>
    <t>Refill Requests</t>
  </si>
  <si>
    <t>Time per non Rx for relevant tasks</t>
  </si>
  <si>
    <t>Net savings per year for refill requests</t>
  </si>
  <si>
    <t>*</t>
  </si>
  <si>
    <t>Net savings per year for new prescriptions</t>
  </si>
  <si>
    <t xml:space="preserve"> per year</t>
  </si>
  <si>
    <t>Per new prescription</t>
  </si>
  <si>
    <t>Per refill request</t>
  </si>
  <si>
    <t>Frequency of issues to resolve</t>
  </si>
  <si>
    <t>per year</t>
  </si>
  <si>
    <t>Work days per week?</t>
  </si>
  <si>
    <t>e-prescribing</t>
  </si>
  <si>
    <t>Time per non e-prescribing for relevant tasks</t>
  </si>
  <si>
    <t>Time per e-prescribing for relevant tasks</t>
  </si>
  <si>
    <t>Net e-prescribing labor savings per prescription</t>
  </si>
  <si>
    <t>Net e-prescribing labor savings for the day</t>
  </si>
  <si>
    <t xml:space="preserve"> (for the number of e-prescribing done)</t>
  </si>
  <si>
    <t>Net e-prescribing labor savings for the year</t>
  </si>
  <si>
    <t>Percent e-prescribing</t>
  </si>
  <si>
    <t xml:space="preserve"> * These tasks are assumed to be not significantly changed by e-prescribing. </t>
  </si>
  <si>
    <t>Assumed that e-prescribing prescriptions are the same mix of orders as non-e-prescribing</t>
  </si>
  <si>
    <t>In some cases the e-prescribing printed so can check, which may reduce the net savings</t>
  </si>
  <si>
    <t>Problems probably less frequent for e-prescribing</t>
  </si>
  <si>
    <t>Other automation, other than e-prescribing affects this task.</t>
  </si>
  <si>
    <t>Fill &amp; Check tasks may not be affected by e-prescribing although mix may vary from other orders. If so can ignore timing of these tasks</t>
  </si>
  <si>
    <t>Average wage calculation for refill requests</t>
  </si>
  <si>
    <t>Average wage calculation for new prescriptions</t>
  </si>
  <si>
    <t xml:space="preserve"> per year*</t>
  </si>
  <si>
    <t>Hourly wage</t>
  </si>
  <si>
    <t>% with issue</t>
  </si>
  <si>
    <t>Resolve Issue</t>
  </si>
  <si>
    <t>New Prescriptions</t>
  </si>
  <si>
    <t>Labor savings</t>
  </si>
  <si>
    <t>Costs from transaction fees</t>
  </si>
  <si>
    <t>One time software licensing fee</t>
  </si>
  <si>
    <t>Monthly subscription fee</t>
  </si>
  <si>
    <t>(Note: model assumes 3-year amortization of the one-time fee)</t>
  </si>
  <si>
    <t>E-prescribing transaction costs</t>
  </si>
  <si>
    <t>E-prescribing transaction fees</t>
  </si>
  <si>
    <t>startup (3y amort)</t>
  </si>
  <si>
    <t>subscription</t>
  </si>
  <si>
    <t>Other e-prescribing network fees per year</t>
  </si>
  <si>
    <t>Total e-prescribing transaction fees per year</t>
  </si>
  <si>
    <t>Introduction</t>
  </si>
  <si>
    <t>This Electronic Prescription (e-prescribing) Net Benefit Calculator is designed to calculate the transaction fees vs. the expected savings in labor and other operating costs when you begin to accept new prescriptions and send refill requests electronically, alongside the traditional types of prescriptions (i.e. fax-in, phone and walk-in patient drop off) that you will probably continue to receive.</t>
  </si>
  <si>
    <t xml:space="preserve">To estimate the savings for your own pharmacy, first review the "Input data" sheet. This sheet is filled out with default values for transaction costs, daily prescription volumes, people's wages, the time needed for key tasks, and other factors that would drive your costs. You should substitute values for your own pharmacy for as many of these inputs as possible before you rely on the results from the calculator. (The estimates are performed under certain assumptions which were listed in the “Assumptions and notes” worksheet.) </t>
  </si>
  <si>
    <t>Following is a listing of all the spreadsheets in this calculator tool.</t>
  </si>
  <si>
    <t>1.  "Instruction" - Overall explanation of this calculator</t>
  </si>
  <si>
    <t xml:space="preserve">2.  "Input data" - This page displays the input data that you need to gather. Please prepare the data listed in this sheet and enter them in cells with red numbers </t>
  </si>
  <si>
    <t>3.  "Output summary" - This page calculates the savings resulting from the prescriptions done with current mix of request modes (electronic, fax, phone, walk-in) as well as the potential</t>
  </si>
  <si>
    <t xml:space="preserve">       savings if all prescriptions were electronic</t>
  </si>
  <si>
    <t>Net benefit calculation for refill requests</t>
  </si>
  <si>
    <t>Output summary</t>
  </si>
  <si>
    <t>Savings expected from the current mix of request types</t>
  </si>
  <si>
    <t>Potential savings if 100% of prescriptions were converted to e-prescribing *</t>
  </si>
  <si>
    <t xml:space="preserve">*These savings are based on exprapolating from the current volumes and costs entered. </t>
  </si>
  <si>
    <t xml:space="preserve"> It does not account for other effects of fully implementing e-prescribing, such as changes in your market share.</t>
  </si>
  <si>
    <t>This page displays the net annual savings expected from conversion to e-prescribing based on your input data.</t>
  </si>
  <si>
    <t>Net savings are broken down into labor savings vs. transaction costs and are shown separately for accepting new prescriptions vs. refill requests.</t>
  </si>
  <si>
    <t>Input data summary</t>
  </si>
  <si>
    <t xml:space="preserve">This page lists all the data needed to calculate the net benefit of e-prescribing. Example numbers are provided for each paramater for your reference. </t>
  </si>
  <si>
    <t xml:space="preserve">Please replace each of the example numbers on this page with estimates for your own pharmacy. </t>
  </si>
  <si>
    <t>For example, if your vendor charges only 15 cents per refill request, replace the $0.18 in cell c10 with $0.15.</t>
  </si>
  <si>
    <t>1. Connectivity charges for e-prescriptions</t>
  </si>
  <si>
    <t>Enter the per-transaction costs and other fees charged by your pharmacy system vendor for handling e-prescriptions.</t>
  </si>
  <si>
    <t>Enter the average pay for each type of employee who is involved in processing prescriptions</t>
  </si>
  <si>
    <t>2.  Hourly wages</t>
  </si>
  <si>
    <t>New prescription by fax</t>
  </si>
  <si>
    <t>3. Prescription Volumes</t>
  </si>
  <si>
    <t>New prescription by phone</t>
  </si>
  <si>
    <t xml:space="preserve">New prescription by walk in </t>
  </si>
  <si>
    <t>New prescription by e-prescribing</t>
  </si>
  <si>
    <t>Refill requests by fax</t>
  </si>
  <si>
    <t>Refill requests by phone</t>
  </si>
  <si>
    <t xml:space="preserve">Refill requests by walk in </t>
  </si>
  <si>
    <t>Refill requests by e-prescribing</t>
  </si>
  <si>
    <t>Enter the average daily volumes that you process for each type of transaction listed below</t>
  </si>
  <si>
    <t>4. Work load distribution</t>
  </si>
  <si>
    <t xml:space="preserve">This page calculates the net savings from use of e-prescribing for refill requests. </t>
  </si>
  <si>
    <t>All of the numbers on this page are calculated from the data entered on the "Input data" sheet.</t>
  </si>
  <si>
    <t>5. Time consumption (seconds)</t>
  </si>
  <si>
    <t xml:space="preserve">The tasks needed to process each prescription are divided into the 6 categories shown in columns B to G below. </t>
  </si>
  <si>
    <t>Use percentages. The percentages should add to 100% in each column.</t>
  </si>
  <si>
    <t xml:space="preserve">Since these tasks can sometimes be done by different individuals, enter estimates for how often each task is performed by a person in each role in your pharmacy. </t>
  </si>
  <si>
    <t>Receipt of Rx [1] (D) (F)</t>
  </si>
  <si>
    <r>
      <t>[</t>
    </r>
    <r>
      <rPr>
        <sz val="11"/>
        <color indexed="8"/>
        <rFont val="Arial"/>
        <family val="2"/>
      </rPr>
      <t>Numbers] refer to the examples in Figures 4.4 - 4.6 in the toolset. (Letters) refer to notes on the "Assumptions and notes" tab in this spreadsheet.</t>
    </r>
  </si>
  <si>
    <r>
      <t>Average work distribution</t>
    </r>
    <r>
      <rPr>
        <b/>
        <sz val="11"/>
        <color indexed="8"/>
        <rFont val="Arial"/>
        <family val="2"/>
      </rPr>
      <t xml:space="preserve"> </t>
    </r>
    <r>
      <rPr>
        <sz val="11"/>
        <color indexed="8"/>
        <rFont val="Arial"/>
        <family val="2"/>
      </rPr>
      <t>for</t>
    </r>
    <r>
      <rPr>
        <b/>
        <sz val="11"/>
        <color indexed="8"/>
        <rFont val="Arial"/>
        <family val="2"/>
      </rPr>
      <t xml:space="preserve"> new prescriptions</t>
    </r>
  </si>
  <si>
    <r>
      <t xml:space="preserve">Average work distribution for </t>
    </r>
    <r>
      <rPr>
        <b/>
        <sz val="11"/>
        <color indexed="8"/>
        <rFont val="Arial"/>
        <family val="2"/>
      </rPr>
      <t>refill requests</t>
    </r>
  </si>
  <si>
    <t>Into computer system &amp; check authorization [2]</t>
  </si>
  <si>
    <t>Deal with issues concerning 3rd party or clinical problems. [3] (C)</t>
  </si>
  <si>
    <t>Fill or compound, may use robot  [4] (D) (E)</t>
  </si>
  <si>
    <t>Verify against source doc.  [5] (D) (E)</t>
  </si>
  <si>
    <t>Collect payment and pharmacist consult [6]</t>
  </si>
  <si>
    <t xml:space="preserve">Enter an estimate of the average time it takes (in sec) for each of the steps below. </t>
  </si>
  <si>
    <t>Estimates are only needed for the first three steps because the use of e-prescribing would not impact the latter 3 steps.</t>
  </si>
  <si>
    <t>Finally, for each type of prescription (in each row) enter the percentage that result in an issue needing resolution (usually via a call to the presecriber)</t>
  </si>
  <si>
    <t>6.  Work days per week</t>
  </si>
  <si>
    <t>Enter the days per week that you are processing transactions in your pharmacy</t>
  </si>
  <si>
    <t>The final output is the net savings per year for new prescriptions in dollars, shown in the double-outlined cell.</t>
  </si>
  <si>
    <t>Net benefit calculation for new prescriptions</t>
  </si>
  <si>
    <t xml:space="preserve">This page calculates the net savings from use of e-prescribing for new prescriptions </t>
  </si>
  <si>
    <t>Assumptions and notes</t>
  </si>
  <si>
    <t>Pre-authorized refill by fax</t>
  </si>
  <si>
    <t>Pre-authorized refill by phone</t>
  </si>
  <si>
    <t xml:space="preserve">Pre-authorized refill by walk in </t>
  </si>
  <si>
    <t>Pre-authorized refill by e-prescribing</t>
  </si>
  <si>
    <t>4.  "New Rx" - This worksheet shows the calculation of savings based on the new Rx data entered</t>
  </si>
  <si>
    <t>5.  "Refill requests" - This worksheet shows the calculation of savings based on the refill request data entered</t>
  </si>
  <si>
    <t>6.  "Assumptions and Notes" - Various assumptions are included in these calculations. If they are not valid be aware that the resulting actual savings will be different</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</si>
</sst>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0"/>
    <numFmt numFmtId="173" formatCode="_(&quot;$&quot;* #,##0_);_(&quot;$&quot;* \(#,##0\);_(&quot;$&quot;* &quot;-&quot;??_);_(@_)"/>
    <numFmt numFmtId="174" formatCode="&quot;Yes&quot;;&quot;Yes&quot;;&quot;No&quot;"/>
    <numFmt numFmtId="175" formatCode="&quot;True&quot;;&quot;True&quot;;&quot;False&quot;"/>
    <numFmt numFmtId="176" formatCode="&quot;On&quot;;&quot;On&quot;;&quot;Off&quot;"/>
    <numFmt numFmtId="177" formatCode="[$€-2]\ #,##0.00_);[Red]\([$€-2]\ #,##0.00\)"/>
    <numFmt numFmtId="178" formatCode="yyyy&quot;年&quot;m&quot;月&quot;d&quot;日&quot;"/>
    <numFmt numFmtId="179" formatCode="&quot;¥&quot;#,##0.00"/>
    <numFmt numFmtId="180" formatCode="[$$-540A]#,##0.00"/>
    <numFmt numFmtId="181" formatCode="_-[$$-409]* #,##0.00_ ;_-[$$-409]* \-#,##0.00\ ;_-[$$-409]* &quot;-&quot;??_ ;_-@_ "/>
    <numFmt numFmtId="182" formatCode="_(&quot;$&quot;* #,##0.0_);_(&quot;$&quot;* \(#,##0.0\);_(&quot;$&quot;* &quot;-&quot;??_);_(@_)"/>
    <numFmt numFmtId="183" formatCode="_(&quot;$&quot;* #,##0.000_);_(&quot;$&quot;* \(#,##0.000\);_(&quot;$&quot;* &quot;-&quot;??_);_(@_)"/>
    <numFmt numFmtId="184" formatCode="0.000"/>
    <numFmt numFmtId="185" formatCode="_(&quot;$&quot;* #,##0.0000_);_(&quot;$&quot;* \(#,##0.0000\);_(&quot;$&quot;* &quot;-&quot;??_);_(@_)"/>
  </numFmts>
  <fonts count="34">
    <font>
      <sz val="11"/>
      <color indexed="8"/>
      <name val="Calibri"/>
      <family val="2"/>
    </font>
    <font>
      <sz val="11"/>
      <color indexed="8"/>
      <name val="Arial Unicode MS"/>
      <family val="2"/>
    </font>
    <font>
      <b/>
      <sz val="11"/>
      <color indexed="8"/>
      <name val="Calibri"/>
      <family val="2"/>
    </font>
    <font>
      <sz val="10"/>
      <color indexed="8"/>
      <name val="Calibri"/>
      <family val="2"/>
    </font>
    <font>
      <sz val="11"/>
      <color indexed="8"/>
      <name val="Arial"/>
      <family val="2"/>
    </font>
    <font>
      <b/>
      <sz val="11"/>
      <color indexed="8"/>
      <name val="Arial"/>
      <family val="2"/>
    </font>
    <font>
      <sz val="10"/>
      <color indexed="8"/>
      <name val="Arial"/>
      <family val="2"/>
    </font>
    <font>
      <b/>
      <sz val="12"/>
      <color indexed="8"/>
      <name val="Arial"/>
      <family val="2"/>
    </font>
    <font>
      <sz val="9"/>
      <color indexed="8"/>
      <name val="Arial"/>
      <family val="2"/>
    </font>
    <font>
      <sz val="8"/>
      <name val="Calibri"/>
      <family val="2"/>
    </font>
    <font>
      <b/>
      <sz val="11"/>
      <color indexed="10"/>
      <name val="Arial"/>
      <family val="2"/>
    </font>
    <font>
      <b/>
      <i/>
      <sz val="11"/>
      <color indexed="8"/>
      <name val="Arial"/>
      <family val="2"/>
    </font>
    <font>
      <sz val="11"/>
      <color indexed="10"/>
      <name val="Arial"/>
      <family val="2"/>
    </font>
    <font>
      <sz val="12"/>
      <color indexed="8"/>
      <name val="Arial"/>
      <family val="2"/>
    </font>
    <font>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Arial"/>
      <family val="2"/>
    </font>
    <font>
      <b/>
      <u val="single"/>
      <sz val="12"/>
      <color indexed="8"/>
      <name val="Arial"/>
      <family val="2"/>
    </font>
    <font>
      <b/>
      <sz val="11"/>
      <name val="Arial"/>
      <family val="2"/>
    </font>
    <font>
      <u val="single"/>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border>
    <border>
      <left style="thin"/>
      <right style="thin"/>
      <top/>
      <bottom/>
    </border>
    <border>
      <left style="thin"/>
      <right style="thin"/>
      <top style="thin"/>
      <bottom style="thin"/>
    </border>
    <border>
      <left style="thin"/>
      <right/>
      <top style="thin"/>
      <bottom/>
    </border>
    <border>
      <left/>
      <right style="thin"/>
      <top style="thin"/>
      <bottom/>
    </border>
    <border>
      <left style="thin"/>
      <right/>
      <top/>
      <bottom/>
    </border>
    <border>
      <left style="thin"/>
      <right/>
      <top/>
      <bottom style="thin"/>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double"/>
      <right style="double"/>
      <top style="double"/>
      <bottom style="double"/>
    </border>
    <border>
      <left/>
      <right/>
      <top style="thin"/>
      <bottom/>
    </border>
    <border>
      <left style="thin"/>
      <right style="medium"/>
      <top style="thin"/>
      <bottom/>
    </border>
    <border>
      <left style="thin"/>
      <right style="medium"/>
      <top/>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right style="thin"/>
      <top/>
      <bottom/>
    </border>
    <border>
      <left/>
      <right style="thin"/>
      <top/>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top style="thin"/>
      <bottom style="medium"/>
    </border>
    <border>
      <left/>
      <right/>
      <top style="thin"/>
      <bottom style="medium"/>
    </border>
    <border>
      <left/>
      <right style="medium"/>
      <top style="thin"/>
      <bottom style="medium"/>
    </border>
    <border>
      <left style="medium"/>
      <right>
        <color indexed="63"/>
      </right>
      <top>
        <color indexed="63"/>
      </top>
      <bottom>
        <color indexed="63"/>
      </bottom>
    </border>
    <border>
      <left style="thin">
        <color indexed="9"/>
      </left>
      <right style="thin">
        <color indexed="9"/>
      </right>
      <top style="thin">
        <color indexed="9"/>
      </top>
      <bottom style="thin">
        <color indexed="9"/>
      </bottom>
    </border>
    <border>
      <left style="thin"/>
      <right/>
      <top>
        <color indexed="63"/>
      </top>
      <bottom/>
    </border>
    <border>
      <left style="thin"/>
      <right style="thin"/>
      <top>
        <color indexed="63"/>
      </top>
      <bottom/>
    </border>
    <border>
      <left/>
      <right style="thin"/>
      <top>
        <color indexed="63"/>
      </top>
      <bottom/>
    </border>
    <border>
      <left style="thin"/>
      <right style="medium"/>
      <top>
        <color indexed="63"/>
      </top>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color indexed="63"/>
      </right>
      <top style="medium"/>
      <bottom style="medium"/>
    </border>
    <border>
      <left style="thin"/>
      <right style="thin"/>
      <top style="medium"/>
      <bottom style="medium"/>
    </border>
    <border>
      <left>
        <color indexed="63"/>
      </left>
      <right style="thin"/>
      <top style="medium"/>
      <bottom style="medium"/>
    </border>
    <border>
      <left/>
      <right style="medium"/>
      <top style="medium"/>
      <bottom style="medium"/>
    </border>
    <border>
      <left style="medium"/>
      <right style="medium"/>
      <top style="medium"/>
      <bottom style="medium"/>
    </border>
    <border>
      <left style="medium"/>
      <right>
        <color indexed="63"/>
      </right>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 fillId="0" borderId="9" applyNumberFormat="0" applyFill="0" applyAlignment="0" applyProtection="0"/>
    <xf numFmtId="0" fontId="29" fillId="0" borderId="0" applyNumberFormat="0" applyFill="0" applyBorder="0" applyAlignment="0" applyProtection="0"/>
  </cellStyleXfs>
  <cellXfs count="229">
    <xf numFmtId="0" fontId="0" fillId="0" borderId="0" xfId="0" applyAlignment="1">
      <alignment/>
    </xf>
    <xf numFmtId="0" fontId="1" fillId="4" borderId="0" xfId="0" applyFont="1" applyFill="1" applyAlignment="1">
      <alignment vertical="center"/>
    </xf>
    <xf numFmtId="0" fontId="1" fillId="10" borderId="0" xfId="0" applyFont="1" applyFill="1" applyAlignment="1">
      <alignment vertical="center"/>
    </xf>
    <xf numFmtId="0" fontId="1" fillId="18" borderId="0" xfId="0" applyFont="1" applyFill="1" applyAlignment="1">
      <alignment vertical="center"/>
    </xf>
    <xf numFmtId="0" fontId="0" fillId="0" borderId="0" xfId="0" applyAlignment="1">
      <alignment horizontal="center"/>
    </xf>
    <xf numFmtId="49" fontId="0" fillId="0" borderId="0" xfId="0" applyNumberFormat="1" applyAlignment="1">
      <alignment/>
    </xf>
    <xf numFmtId="0" fontId="2" fillId="3" borderId="10" xfId="0" applyFont="1" applyFill="1" applyBorder="1" applyAlignment="1">
      <alignment horizontal="center"/>
    </xf>
    <xf numFmtId="0" fontId="3" fillId="3" borderId="11" xfId="0" applyFont="1" applyFill="1" applyBorder="1" applyAlignment="1">
      <alignment horizontal="center" wrapText="1"/>
    </xf>
    <xf numFmtId="0" fontId="2" fillId="9" borderId="10" xfId="0" applyFont="1" applyFill="1" applyBorder="1" applyAlignment="1">
      <alignment horizontal="center"/>
    </xf>
    <xf numFmtId="0" fontId="3" fillId="9" borderId="11" xfId="0" applyFont="1" applyFill="1" applyBorder="1" applyAlignment="1">
      <alignment horizontal="center" wrapText="1"/>
    </xf>
    <xf numFmtId="0" fontId="2" fillId="7" borderId="10" xfId="0" applyFont="1" applyFill="1" applyBorder="1" applyAlignment="1">
      <alignment horizontal="center"/>
    </xf>
    <xf numFmtId="0" fontId="3" fillId="7" borderId="11" xfId="0" applyFont="1" applyFill="1" applyBorder="1" applyAlignment="1">
      <alignment horizontal="center" wrapText="1"/>
    </xf>
    <xf numFmtId="0" fontId="2" fillId="0" borderId="0" xfId="0" applyFont="1" applyAlignment="1">
      <alignment/>
    </xf>
    <xf numFmtId="0" fontId="1" fillId="24" borderId="12" xfId="0" applyFont="1" applyFill="1" applyBorder="1" applyAlignment="1">
      <alignment vertical="center"/>
    </xf>
    <xf numFmtId="0" fontId="0" fillId="0" borderId="0" xfId="0" applyAlignment="1" quotePrefix="1">
      <alignment/>
    </xf>
    <xf numFmtId="49" fontId="0" fillId="0" borderId="0" xfId="0" applyNumberFormat="1" applyAlignment="1" quotePrefix="1">
      <alignment/>
    </xf>
    <xf numFmtId="0" fontId="4" fillId="0" borderId="0" xfId="0" applyFont="1" applyAlignment="1">
      <alignment/>
    </xf>
    <xf numFmtId="0" fontId="4" fillId="0" borderId="0" xfId="0" applyFont="1" applyAlignment="1">
      <alignment horizontal="right"/>
    </xf>
    <xf numFmtId="0" fontId="5" fillId="3" borderId="13" xfId="0" applyFont="1" applyFill="1" applyBorder="1" applyAlignment="1">
      <alignment horizontal="center"/>
    </xf>
    <xf numFmtId="0" fontId="5" fillId="9" borderId="10" xfId="0" applyFont="1" applyFill="1" applyBorder="1" applyAlignment="1">
      <alignment horizontal="center"/>
    </xf>
    <xf numFmtId="0" fontId="5" fillId="7" borderId="10" xfId="0" applyFont="1" applyFill="1" applyBorder="1" applyAlignment="1">
      <alignment horizontal="center"/>
    </xf>
    <xf numFmtId="0" fontId="5" fillId="3" borderId="14" xfId="0" applyFont="1" applyFill="1" applyBorder="1" applyAlignment="1">
      <alignment horizontal="center"/>
    </xf>
    <xf numFmtId="0" fontId="5" fillId="3" borderId="10" xfId="0" applyFont="1" applyFill="1" applyBorder="1" applyAlignment="1">
      <alignment horizontal="center"/>
    </xf>
    <xf numFmtId="0" fontId="6" fillId="3" borderId="15" xfId="0" applyFont="1" applyFill="1" applyBorder="1" applyAlignment="1">
      <alignment horizontal="center" wrapText="1"/>
    </xf>
    <xf numFmtId="0" fontId="6" fillId="9" borderId="11" xfId="0" applyFont="1" applyFill="1" applyBorder="1" applyAlignment="1">
      <alignment horizontal="center" wrapText="1"/>
    </xf>
    <xf numFmtId="0" fontId="6" fillId="3" borderId="0" xfId="0" applyFont="1" applyFill="1" applyBorder="1" applyAlignment="1">
      <alignment horizontal="center" wrapText="1"/>
    </xf>
    <xf numFmtId="0" fontId="6" fillId="3" borderId="11" xfId="0" applyFont="1" applyFill="1" applyBorder="1" applyAlignment="1">
      <alignment horizontal="center" wrapText="1"/>
    </xf>
    <xf numFmtId="0" fontId="4" fillId="3" borderId="12" xfId="0" applyFont="1" applyFill="1" applyBorder="1" applyAlignment="1">
      <alignment horizontal="center"/>
    </xf>
    <xf numFmtId="0" fontId="4" fillId="9" borderId="12" xfId="0" applyFont="1" applyFill="1" applyBorder="1" applyAlignment="1">
      <alignment horizontal="center"/>
    </xf>
    <xf numFmtId="173" fontId="4" fillId="24" borderId="12" xfId="44" applyNumberFormat="1" applyFont="1" applyFill="1" applyBorder="1" applyAlignment="1">
      <alignment horizontal="center"/>
    </xf>
    <xf numFmtId="0" fontId="4" fillId="4" borderId="13" xfId="0" applyFont="1" applyFill="1" applyBorder="1" applyAlignment="1">
      <alignment vertical="center"/>
    </xf>
    <xf numFmtId="49" fontId="4" fillId="20" borderId="12" xfId="0" applyNumberFormat="1" applyFont="1" applyFill="1" applyBorder="1" applyAlignment="1">
      <alignment horizontal="center"/>
    </xf>
    <xf numFmtId="0" fontId="4" fillId="10" borderId="15" xfId="0" applyFont="1" applyFill="1" applyBorder="1" applyAlignment="1">
      <alignment vertical="center"/>
    </xf>
    <xf numFmtId="49" fontId="4" fillId="0" borderId="0" xfId="0" applyNumberFormat="1" applyFont="1" applyAlignment="1">
      <alignment/>
    </xf>
    <xf numFmtId="0" fontId="4" fillId="18" borderId="16" xfId="0" applyFont="1" applyFill="1" applyBorder="1" applyAlignment="1">
      <alignment vertical="center"/>
    </xf>
    <xf numFmtId="0" fontId="4" fillId="24" borderId="0" xfId="0" applyFont="1" applyFill="1" applyAlignment="1">
      <alignment horizontal="left" vertical="center"/>
    </xf>
    <xf numFmtId="0" fontId="4" fillId="24" borderId="0" xfId="0" applyFont="1" applyFill="1" applyAlignment="1">
      <alignment horizontal="center" vertical="center"/>
    </xf>
    <xf numFmtId="0" fontId="4" fillId="24" borderId="0" xfId="0" applyFont="1" applyFill="1" applyAlignment="1">
      <alignment vertical="center"/>
    </xf>
    <xf numFmtId="1" fontId="4" fillId="24" borderId="0" xfId="0" applyNumberFormat="1" applyFont="1" applyFill="1" applyBorder="1" applyAlignment="1">
      <alignment vertical="center"/>
    </xf>
    <xf numFmtId="172" fontId="4" fillId="0" borderId="0" xfId="0" applyNumberFormat="1" applyFont="1" applyBorder="1" applyAlignment="1">
      <alignment horizontal="center"/>
    </xf>
    <xf numFmtId="49" fontId="4" fillId="0" borderId="0" xfId="0" applyNumberFormat="1" applyFont="1" applyBorder="1" applyAlignment="1">
      <alignment horizontal="center"/>
    </xf>
    <xf numFmtId="49" fontId="4" fillId="0" borderId="0" xfId="0" applyNumberFormat="1" applyFont="1" applyBorder="1" applyAlignment="1">
      <alignment horizontal="left"/>
    </xf>
    <xf numFmtId="1" fontId="4" fillId="0" borderId="0" xfId="0" applyNumberFormat="1" applyFont="1" applyBorder="1" applyAlignment="1">
      <alignment horizontal="center"/>
    </xf>
    <xf numFmtId="0" fontId="4" fillId="24" borderId="0" xfId="0" applyFont="1" applyFill="1" applyBorder="1" applyAlignment="1">
      <alignment vertical="center"/>
    </xf>
    <xf numFmtId="1" fontId="4" fillId="0" borderId="0" xfId="42" applyNumberFormat="1" applyFont="1" applyBorder="1" applyAlignment="1">
      <alignment horizontal="center"/>
    </xf>
    <xf numFmtId="5" fontId="4" fillId="0" borderId="0" xfId="44" applyNumberFormat="1" applyFont="1" applyBorder="1" applyAlignment="1">
      <alignment horizontal="center"/>
    </xf>
    <xf numFmtId="0" fontId="4" fillId="0" borderId="17" xfId="0" applyFont="1" applyBorder="1" applyAlignment="1">
      <alignment/>
    </xf>
    <xf numFmtId="9" fontId="4" fillId="0" borderId="0" xfId="57" applyFont="1" applyAlignment="1">
      <alignment/>
    </xf>
    <xf numFmtId="0" fontId="4" fillId="0" borderId="0" xfId="0" applyFont="1" applyAlignment="1">
      <alignment horizontal="center"/>
    </xf>
    <xf numFmtId="173" fontId="6" fillId="24" borderId="12" xfId="44" applyNumberFormat="1" applyFont="1" applyFill="1" applyBorder="1" applyAlignment="1">
      <alignment horizontal="center"/>
    </xf>
    <xf numFmtId="5" fontId="4" fillId="0" borderId="18" xfId="44" applyNumberFormat="1" applyFont="1" applyBorder="1" applyAlignment="1">
      <alignment horizontal="center"/>
    </xf>
    <xf numFmtId="0" fontId="7" fillId="0" borderId="11" xfId="0" applyFont="1" applyBorder="1" applyAlignment="1">
      <alignment textRotation="90" wrapText="1"/>
    </xf>
    <xf numFmtId="0" fontId="4" fillId="0" borderId="0" xfId="0" applyFont="1" applyAlignment="1">
      <alignment/>
    </xf>
    <xf numFmtId="49" fontId="4" fillId="0" borderId="0" xfId="0" applyNumberFormat="1" applyFont="1" applyFill="1" applyBorder="1" applyAlignment="1">
      <alignment horizontal="left"/>
    </xf>
    <xf numFmtId="0" fontId="6" fillId="7" borderId="11" xfId="0" applyFont="1" applyFill="1" applyBorder="1" applyAlignment="1">
      <alignment horizontal="center" wrapText="1"/>
    </xf>
    <xf numFmtId="0" fontId="4" fillId="7" borderId="12" xfId="0" applyFont="1" applyFill="1" applyBorder="1" applyAlignment="1">
      <alignment horizontal="center"/>
    </xf>
    <xf numFmtId="0" fontId="6" fillId="3" borderId="10" xfId="0" applyFont="1" applyFill="1" applyBorder="1" applyAlignment="1">
      <alignment horizontal="center"/>
    </xf>
    <xf numFmtId="0" fontId="6" fillId="9" borderId="10" xfId="0" applyFont="1" applyFill="1" applyBorder="1" applyAlignment="1">
      <alignment horizontal="center"/>
    </xf>
    <xf numFmtId="0" fontId="6" fillId="7" borderId="10" xfId="0" applyFont="1" applyFill="1" applyBorder="1" applyAlignment="1">
      <alignment horizontal="center"/>
    </xf>
    <xf numFmtId="0" fontId="5" fillId="5" borderId="14" xfId="0" applyFont="1" applyFill="1" applyBorder="1" applyAlignment="1">
      <alignment horizontal="center"/>
    </xf>
    <xf numFmtId="0" fontId="6" fillId="5" borderId="0" xfId="0" applyFont="1" applyFill="1" applyBorder="1" applyAlignment="1">
      <alignment horizontal="center" wrapText="1"/>
    </xf>
    <xf numFmtId="0" fontId="4" fillId="5" borderId="12" xfId="0" applyFont="1" applyFill="1" applyBorder="1" applyAlignment="1">
      <alignment horizontal="center"/>
    </xf>
    <xf numFmtId="0" fontId="5" fillId="5" borderId="10" xfId="0" applyFont="1" applyFill="1" applyBorder="1" applyAlignment="1">
      <alignment horizontal="center"/>
    </xf>
    <xf numFmtId="0" fontId="6" fillId="5" borderId="11" xfId="0" applyFont="1" applyFill="1" applyBorder="1" applyAlignment="1">
      <alignment horizontal="center" wrapText="1"/>
    </xf>
    <xf numFmtId="0" fontId="5" fillId="13" borderId="10" xfId="0" applyFont="1" applyFill="1" applyBorder="1" applyAlignment="1">
      <alignment horizontal="center"/>
    </xf>
    <xf numFmtId="0" fontId="6" fillId="13" borderId="11" xfId="0" applyFont="1" applyFill="1" applyBorder="1" applyAlignment="1">
      <alignment horizontal="center" wrapText="1"/>
    </xf>
    <xf numFmtId="0" fontId="4" fillId="13" borderId="12" xfId="0" applyFont="1" applyFill="1" applyBorder="1" applyAlignment="1">
      <alignment horizontal="center"/>
    </xf>
    <xf numFmtId="3" fontId="4" fillId="0" borderId="0" xfId="42" applyNumberFormat="1" applyFont="1" applyBorder="1" applyAlignment="1">
      <alignment horizontal="center"/>
    </xf>
    <xf numFmtId="172" fontId="4" fillId="24" borderId="19" xfId="0" applyNumberFormat="1" applyFont="1" applyFill="1" applyBorder="1" applyAlignment="1">
      <alignment horizontal="center" vertical="center"/>
    </xf>
    <xf numFmtId="172" fontId="4" fillId="24" borderId="20" xfId="0" applyNumberFormat="1" applyFont="1" applyFill="1" applyBorder="1" applyAlignment="1">
      <alignment horizontal="center" vertical="center"/>
    </xf>
    <xf numFmtId="172" fontId="4" fillId="24" borderId="21" xfId="0" applyNumberFormat="1" applyFont="1" applyFill="1" applyBorder="1" applyAlignment="1">
      <alignment horizontal="center" vertical="center"/>
    </xf>
    <xf numFmtId="172" fontId="4" fillId="0" borderId="19" xfId="0" applyNumberFormat="1" applyFont="1" applyBorder="1" applyAlignment="1">
      <alignment horizontal="center"/>
    </xf>
    <xf numFmtId="172" fontId="4" fillId="0" borderId="20" xfId="0" applyNumberFormat="1" applyFont="1" applyBorder="1" applyAlignment="1">
      <alignment horizontal="center"/>
    </xf>
    <xf numFmtId="172" fontId="4" fillId="0" borderId="21" xfId="0" applyNumberFormat="1" applyFont="1" applyBorder="1" applyAlignment="1">
      <alignment horizontal="center"/>
    </xf>
    <xf numFmtId="0" fontId="4" fillId="0" borderId="17" xfId="0" applyFont="1" applyBorder="1" applyAlignment="1">
      <alignment/>
    </xf>
    <xf numFmtId="1" fontId="4" fillId="24" borderId="11" xfId="0" applyNumberFormat="1" applyFont="1" applyFill="1" applyBorder="1" applyAlignment="1">
      <alignment vertical="center"/>
    </xf>
    <xf numFmtId="1" fontId="4" fillId="24" borderId="17" xfId="0" applyNumberFormat="1" applyFont="1" applyFill="1" applyBorder="1" applyAlignment="1">
      <alignment vertical="center"/>
    </xf>
    <xf numFmtId="1" fontId="10" fillId="24" borderId="12" xfId="0" applyNumberFormat="1" applyFont="1" applyFill="1" applyBorder="1" applyAlignment="1" applyProtection="1">
      <alignment vertical="center"/>
      <protection locked="0"/>
    </xf>
    <xf numFmtId="1" fontId="10" fillId="0" borderId="12" xfId="0" applyNumberFormat="1" applyFont="1" applyBorder="1" applyAlignment="1" applyProtection="1">
      <alignment horizontal="center"/>
      <protection locked="0"/>
    </xf>
    <xf numFmtId="9" fontId="10" fillId="0" borderId="12" xfId="57" applyFont="1" applyBorder="1" applyAlignment="1" applyProtection="1">
      <alignment horizontal="center"/>
      <protection locked="0"/>
    </xf>
    <xf numFmtId="0" fontId="4" fillId="0" borderId="18" xfId="0" applyFont="1" applyBorder="1" applyAlignment="1">
      <alignment/>
    </xf>
    <xf numFmtId="44" fontId="4" fillId="0" borderId="0" xfId="44" applyFont="1" applyAlignment="1">
      <alignment/>
    </xf>
    <xf numFmtId="0" fontId="4" fillId="0" borderId="0" xfId="0" applyFont="1" applyFill="1" applyAlignment="1">
      <alignment/>
    </xf>
    <xf numFmtId="44" fontId="12" fillId="0" borderId="12" xfId="44" applyFont="1" applyBorder="1" applyAlignment="1">
      <alignment/>
    </xf>
    <xf numFmtId="1" fontId="12" fillId="24" borderId="12" xfId="0" applyNumberFormat="1" applyFont="1" applyFill="1" applyBorder="1" applyAlignment="1" applyProtection="1">
      <alignment horizontal="center" vertical="center"/>
      <protection locked="0"/>
    </xf>
    <xf numFmtId="1" fontId="12" fillId="0" borderId="12" xfId="0" applyNumberFormat="1" applyFont="1" applyBorder="1" applyAlignment="1" applyProtection="1">
      <alignment horizontal="center"/>
      <protection locked="0"/>
    </xf>
    <xf numFmtId="9" fontId="12" fillId="0" borderId="12" xfId="57" applyFont="1" applyBorder="1" applyAlignment="1" applyProtection="1">
      <alignment horizontal="center"/>
      <protection locked="0"/>
    </xf>
    <xf numFmtId="0" fontId="12" fillId="0" borderId="0" xfId="0" applyFont="1" applyAlignment="1">
      <alignment horizontal="center"/>
    </xf>
    <xf numFmtId="0" fontId="10" fillId="24" borderId="0" xfId="0" applyFont="1" applyFill="1" applyBorder="1" applyAlignment="1">
      <alignment vertical="center"/>
    </xf>
    <xf numFmtId="5" fontId="5" fillId="0" borderId="22" xfId="44" applyNumberFormat="1" applyFont="1" applyBorder="1" applyAlignment="1">
      <alignment horizontal="center"/>
    </xf>
    <xf numFmtId="49" fontId="5" fillId="0" borderId="0" xfId="0" applyNumberFormat="1" applyFont="1" applyBorder="1" applyAlignment="1">
      <alignment horizontal="left"/>
    </xf>
    <xf numFmtId="7" fontId="4" fillId="0" borderId="0" xfId="0" applyNumberFormat="1" applyFont="1" applyAlignment="1">
      <alignment/>
    </xf>
    <xf numFmtId="0" fontId="4" fillId="0" borderId="23" xfId="0" applyFont="1" applyBorder="1" applyAlignment="1">
      <alignment/>
    </xf>
    <xf numFmtId="1" fontId="10" fillId="24" borderId="12" xfId="0" applyNumberFormat="1" applyFont="1" applyFill="1" applyBorder="1" applyAlignment="1" applyProtection="1">
      <alignment horizontal="center" vertical="center"/>
      <protection locked="0"/>
    </xf>
    <xf numFmtId="9" fontId="10" fillId="0" borderId="12" xfId="57" applyFont="1" applyBorder="1" applyAlignment="1" applyProtection="1">
      <alignment/>
      <protection locked="0"/>
    </xf>
    <xf numFmtId="0" fontId="4" fillId="0" borderId="0" xfId="0" applyFont="1" applyBorder="1" applyAlignment="1">
      <alignment/>
    </xf>
    <xf numFmtId="0" fontId="5" fillId="3" borderId="24" xfId="0" applyFont="1" applyFill="1" applyBorder="1" applyAlignment="1">
      <alignment horizontal="center"/>
    </xf>
    <xf numFmtId="0" fontId="6" fillId="3" borderId="25" xfId="0" applyFont="1" applyFill="1" applyBorder="1" applyAlignment="1">
      <alignment horizontal="center" wrapText="1"/>
    </xf>
    <xf numFmtId="0" fontId="14" fillId="0" borderId="0" xfId="0" applyFont="1" applyBorder="1" applyAlignment="1">
      <alignment/>
    </xf>
    <xf numFmtId="0" fontId="14" fillId="0" borderId="0" xfId="0" applyFont="1" applyBorder="1" applyAlignment="1">
      <alignment horizontal="right"/>
    </xf>
    <xf numFmtId="0" fontId="6" fillId="3" borderId="24" xfId="0" applyFont="1" applyFill="1" applyBorder="1" applyAlignment="1">
      <alignment horizontal="center"/>
    </xf>
    <xf numFmtId="0" fontId="4" fillId="0" borderId="26" xfId="0" applyFont="1" applyBorder="1" applyAlignment="1">
      <alignment/>
    </xf>
    <xf numFmtId="44" fontId="4" fillId="0" borderId="26" xfId="44" applyFont="1" applyBorder="1" applyAlignment="1">
      <alignment/>
    </xf>
    <xf numFmtId="44" fontId="4" fillId="0" borderId="27" xfId="44" applyFont="1" applyBorder="1" applyAlignment="1">
      <alignment/>
    </xf>
    <xf numFmtId="0" fontId="4" fillId="0" borderId="28" xfId="0" applyFont="1" applyBorder="1" applyAlignment="1">
      <alignment/>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10" borderId="15" xfId="0" applyFont="1" applyFill="1" applyBorder="1" applyAlignment="1">
      <alignment horizontal="center" vertical="center"/>
    </xf>
    <xf numFmtId="0" fontId="4" fillId="10" borderId="29" xfId="0" applyFont="1" applyFill="1" applyBorder="1" applyAlignment="1">
      <alignment horizontal="center" vertical="center"/>
    </xf>
    <xf numFmtId="0" fontId="4" fillId="18" borderId="16" xfId="0" applyFont="1" applyFill="1" applyBorder="1" applyAlignment="1">
      <alignment horizontal="center" vertical="center"/>
    </xf>
    <xf numFmtId="0" fontId="4" fillId="18" borderId="30" xfId="0" applyFont="1" applyFill="1" applyBorder="1" applyAlignment="1">
      <alignment horizontal="center" vertical="center"/>
    </xf>
    <xf numFmtId="0" fontId="12" fillId="0" borderId="12" xfId="0" applyNumberFormat="1" applyFont="1" applyBorder="1" applyAlignment="1" applyProtection="1">
      <alignment horizontal="center"/>
      <protection locked="0"/>
    </xf>
    <xf numFmtId="181" fontId="4" fillId="0" borderId="0" xfId="0" applyNumberFormat="1" applyFont="1" applyAlignment="1">
      <alignment/>
    </xf>
    <xf numFmtId="181" fontId="4" fillId="0" borderId="0" xfId="0" applyNumberFormat="1" applyFont="1" applyAlignment="1">
      <alignment/>
    </xf>
    <xf numFmtId="181" fontId="4" fillId="0" borderId="0" xfId="0" applyNumberFormat="1" applyFont="1" applyAlignment="1">
      <alignment horizontal="right"/>
    </xf>
    <xf numFmtId="181" fontId="4" fillId="3" borderId="12" xfId="44" applyNumberFormat="1" applyFont="1" applyFill="1" applyBorder="1" applyAlignment="1">
      <alignment horizontal="center"/>
    </xf>
    <xf numFmtId="181" fontId="4" fillId="9" borderId="12" xfId="0" applyNumberFormat="1" applyFont="1" applyFill="1" applyBorder="1" applyAlignment="1">
      <alignment horizontal="center"/>
    </xf>
    <xf numFmtId="181" fontId="4" fillId="7" borderId="12" xfId="44" applyNumberFormat="1" applyFont="1" applyFill="1" applyBorder="1" applyAlignment="1">
      <alignment horizontal="center"/>
    </xf>
    <xf numFmtId="181" fontId="4" fillId="5" borderId="12" xfId="0" applyNumberFormat="1" applyFont="1" applyFill="1" applyBorder="1" applyAlignment="1">
      <alignment horizontal="center"/>
    </xf>
    <xf numFmtId="181" fontId="4" fillId="13" borderId="12" xfId="0" applyNumberFormat="1" applyFont="1" applyFill="1" applyBorder="1" applyAlignment="1">
      <alignment horizontal="center"/>
    </xf>
    <xf numFmtId="181" fontId="0" fillId="0" borderId="0" xfId="0" applyNumberFormat="1" applyAlignment="1">
      <alignment/>
    </xf>
    <xf numFmtId="44" fontId="4" fillId="0" borderId="0" xfId="44" applyFont="1" applyAlignment="1">
      <alignment/>
    </xf>
    <xf numFmtId="44" fontId="4" fillId="0" borderId="0" xfId="44" applyFont="1" applyAlignment="1">
      <alignment horizontal="right"/>
    </xf>
    <xf numFmtId="44" fontId="4" fillId="3" borderId="12" xfId="44" applyFont="1" applyFill="1" applyBorder="1" applyAlignment="1">
      <alignment horizontal="center"/>
    </xf>
    <xf numFmtId="44" fontId="4" fillId="9" borderId="12" xfId="44" applyFont="1" applyFill="1" applyBorder="1" applyAlignment="1">
      <alignment horizontal="center"/>
    </xf>
    <xf numFmtId="44" fontId="4" fillId="7" borderId="12" xfId="44" applyFont="1" applyFill="1" applyBorder="1" applyAlignment="1">
      <alignment horizontal="center"/>
    </xf>
    <xf numFmtId="44" fontId="4" fillId="5" borderId="12" xfId="44" applyFont="1" applyFill="1" applyBorder="1" applyAlignment="1">
      <alignment horizontal="center"/>
    </xf>
    <xf numFmtId="44" fontId="4" fillId="13" borderId="12" xfId="44" applyFont="1" applyFill="1" applyBorder="1" applyAlignment="1">
      <alignment horizontal="center"/>
    </xf>
    <xf numFmtId="44" fontId="0" fillId="0" borderId="0" xfId="44" applyFont="1" applyAlignment="1">
      <alignment/>
    </xf>
    <xf numFmtId="44" fontId="12" fillId="0" borderId="12" xfId="44" applyFont="1" applyBorder="1" applyAlignment="1" applyProtection="1">
      <alignment/>
      <protection locked="0"/>
    </xf>
    <xf numFmtId="44" fontId="10" fillId="0" borderId="12" xfId="44" applyFont="1" applyBorder="1" applyAlignment="1" applyProtection="1">
      <alignment/>
      <protection locked="0"/>
    </xf>
    <xf numFmtId="0" fontId="4" fillId="0" borderId="12" xfId="0" applyFont="1" applyBorder="1" applyAlignment="1">
      <alignment/>
    </xf>
    <xf numFmtId="0" fontId="4" fillId="0" borderId="0" xfId="0" applyFont="1" applyBorder="1" applyAlignment="1">
      <alignment horizontal="right" wrapText="1"/>
    </xf>
    <xf numFmtId="0" fontId="5" fillId="0" borderId="0" xfId="0" applyFont="1" applyAlignment="1">
      <alignment/>
    </xf>
    <xf numFmtId="0" fontId="5" fillId="0" borderId="23" xfId="0" applyFont="1" applyBorder="1" applyAlignment="1">
      <alignment/>
    </xf>
    <xf numFmtId="5" fontId="13" fillId="0" borderId="31" xfId="0" applyNumberFormat="1" applyFont="1" applyBorder="1" applyAlignment="1">
      <alignment/>
    </xf>
    <xf numFmtId="43" fontId="4" fillId="0" borderId="0" xfId="42" applyFont="1" applyAlignment="1">
      <alignment/>
    </xf>
    <xf numFmtId="0" fontId="4" fillId="0" borderId="0" xfId="0" applyFont="1" applyAlignment="1">
      <alignment horizontal="left" vertical="center"/>
    </xf>
    <xf numFmtId="0" fontId="4" fillId="0" borderId="32" xfId="0" applyFont="1" applyBorder="1" applyAlignment="1">
      <alignment/>
    </xf>
    <xf numFmtId="0" fontId="4" fillId="0" borderId="33" xfId="0" applyFont="1" applyBorder="1" applyAlignment="1">
      <alignment/>
    </xf>
    <xf numFmtId="5" fontId="7" fillId="0" borderId="34" xfId="0" applyNumberFormat="1" applyFont="1" applyBorder="1" applyAlignment="1">
      <alignment/>
    </xf>
    <xf numFmtId="0" fontId="4" fillId="0" borderId="35" xfId="0" applyFont="1" applyBorder="1" applyAlignment="1">
      <alignment/>
    </xf>
    <xf numFmtId="0" fontId="4" fillId="0" borderId="36" xfId="0" applyFont="1" applyBorder="1" applyAlignment="1">
      <alignment/>
    </xf>
    <xf numFmtId="0" fontId="11" fillId="4" borderId="0" xfId="0" applyFont="1" applyFill="1" applyAlignment="1">
      <alignment/>
    </xf>
    <xf numFmtId="0" fontId="4" fillId="4" borderId="0" xfId="0" applyFont="1" applyFill="1" applyAlignment="1">
      <alignment/>
    </xf>
    <xf numFmtId="6" fontId="13" fillId="0" borderId="37" xfId="0" applyNumberFormat="1" applyFont="1" applyBorder="1" applyAlignment="1">
      <alignment/>
    </xf>
    <xf numFmtId="173" fontId="12" fillId="0" borderId="12" xfId="44" applyNumberFormat="1" applyFont="1" applyBorder="1" applyAlignment="1">
      <alignment/>
    </xf>
    <xf numFmtId="0" fontId="6" fillId="0" borderId="0" xfId="0" applyFont="1" applyAlignment="1">
      <alignment/>
    </xf>
    <xf numFmtId="184" fontId="10" fillId="0" borderId="12" xfId="0" applyNumberFormat="1" applyFont="1" applyBorder="1" applyAlignment="1" applyProtection="1">
      <alignment horizontal="center"/>
      <protection locked="0"/>
    </xf>
    <xf numFmtId="44" fontId="10" fillId="0" borderId="0" xfId="44" applyNumberFormat="1" applyFont="1" applyBorder="1" applyAlignment="1">
      <alignment horizontal="center"/>
    </xf>
    <xf numFmtId="173" fontId="10" fillId="0" borderId="0" xfId="44" applyNumberFormat="1" applyFont="1" applyBorder="1" applyAlignment="1">
      <alignment horizontal="center"/>
    </xf>
    <xf numFmtId="49" fontId="6" fillId="0" borderId="0" xfId="0" applyNumberFormat="1" applyFont="1" applyBorder="1" applyAlignment="1">
      <alignment horizontal="left"/>
    </xf>
    <xf numFmtId="0" fontId="4" fillId="0" borderId="19" xfId="0" applyFont="1" applyBorder="1" applyAlignment="1">
      <alignment horizontal="left"/>
    </xf>
    <xf numFmtId="0" fontId="4" fillId="0" borderId="0" xfId="0" applyFont="1" applyBorder="1" applyAlignment="1">
      <alignment horizontal="left"/>
    </xf>
    <xf numFmtId="0" fontId="4" fillId="0" borderId="38" xfId="0" applyFont="1" applyBorder="1" applyAlignment="1">
      <alignment/>
    </xf>
    <xf numFmtId="0" fontId="31" fillId="0" borderId="38" xfId="0" applyFont="1" applyBorder="1" applyAlignment="1">
      <alignment wrapText="1"/>
    </xf>
    <xf numFmtId="0" fontId="4" fillId="0" borderId="38" xfId="0" applyFont="1" applyBorder="1" applyAlignment="1">
      <alignment wrapText="1"/>
    </xf>
    <xf numFmtId="0" fontId="4" fillId="0" borderId="38" xfId="0" applyNumberFormat="1" applyFont="1" applyBorder="1" applyAlignment="1">
      <alignment wrapText="1"/>
    </xf>
    <xf numFmtId="0" fontId="31" fillId="0" borderId="0" xfId="0" applyFont="1" applyAlignment="1">
      <alignment/>
    </xf>
    <xf numFmtId="0" fontId="11" fillId="4" borderId="0" xfId="0" applyFont="1" applyFill="1" applyBorder="1" applyAlignment="1">
      <alignment/>
    </xf>
    <xf numFmtId="0" fontId="4" fillId="4" borderId="0" xfId="0" applyFont="1" applyFill="1" applyBorder="1" applyAlignment="1">
      <alignment/>
    </xf>
    <xf numFmtId="0" fontId="4" fillId="0" borderId="0" xfId="0" applyFont="1" applyFill="1" applyBorder="1" applyAlignment="1">
      <alignment/>
    </xf>
    <xf numFmtId="0" fontId="5" fillId="0" borderId="0" xfId="0" applyFont="1" applyBorder="1" applyAlignment="1">
      <alignment/>
    </xf>
    <xf numFmtId="5" fontId="7" fillId="0" borderId="0" xfId="0" applyNumberFormat="1" applyFont="1" applyBorder="1" applyAlignment="1">
      <alignment/>
    </xf>
    <xf numFmtId="0" fontId="31" fillId="8" borderId="0" xfId="0" applyFont="1" applyFill="1" applyAlignment="1">
      <alignment/>
    </xf>
    <xf numFmtId="0" fontId="4" fillId="8" borderId="0" xfId="0" applyFont="1" applyFill="1" applyAlignment="1">
      <alignment/>
    </xf>
    <xf numFmtId="0" fontId="5" fillId="8" borderId="0" xfId="0" applyFont="1" applyFill="1" applyAlignment="1">
      <alignment/>
    </xf>
    <xf numFmtId="0" fontId="4" fillId="8" borderId="0" xfId="0" applyNumberFormat="1" applyFont="1" applyFill="1" applyAlignment="1">
      <alignment/>
    </xf>
    <xf numFmtId="0" fontId="5" fillId="7" borderId="0" xfId="0" applyFont="1" applyFill="1" applyAlignment="1">
      <alignment/>
    </xf>
    <xf numFmtId="0" fontId="4" fillId="7" borderId="0" xfId="0" applyFont="1" applyFill="1" applyAlignment="1">
      <alignment/>
    </xf>
    <xf numFmtId="44" fontId="4" fillId="7" borderId="0" xfId="44" applyFont="1" applyFill="1" applyAlignment="1">
      <alignment/>
    </xf>
    <xf numFmtId="0" fontId="4" fillId="7" borderId="0" xfId="0" applyFont="1" applyFill="1" applyAlignment="1">
      <alignment vertical="top"/>
    </xf>
    <xf numFmtId="0" fontId="30" fillId="8" borderId="0" xfId="0" applyFont="1" applyFill="1" applyAlignment="1">
      <alignment/>
    </xf>
    <xf numFmtId="0" fontId="0" fillId="8" borderId="0" xfId="0" applyFill="1" applyAlignment="1">
      <alignment/>
    </xf>
    <xf numFmtId="49" fontId="0" fillId="8" borderId="0" xfId="0" applyNumberFormat="1" applyFill="1" applyAlignment="1">
      <alignment/>
    </xf>
    <xf numFmtId="0" fontId="4" fillId="8" borderId="0" xfId="0" applyFont="1" applyFill="1" applyAlignment="1">
      <alignment/>
    </xf>
    <xf numFmtId="0" fontId="5" fillId="3" borderId="39" xfId="0" applyFont="1" applyFill="1" applyBorder="1" applyAlignment="1">
      <alignment horizontal="center"/>
    </xf>
    <xf numFmtId="0" fontId="5" fillId="9" borderId="40" xfId="0" applyFont="1" applyFill="1" applyBorder="1" applyAlignment="1">
      <alignment horizontal="center"/>
    </xf>
    <xf numFmtId="0" fontId="5" fillId="7" borderId="40" xfId="0" applyFont="1" applyFill="1" applyBorder="1" applyAlignment="1">
      <alignment horizontal="center"/>
    </xf>
    <xf numFmtId="0" fontId="5" fillId="3" borderId="41" xfId="0" applyFont="1" applyFill="1" applyBorder="1" applyAlignment="1">
      <alignment horizontal="center"/>
    </xf>
    <xf numFmtId="0" fontId="5" fillId="3" borderId="40" xfId="0" applyFont="1" applyFill="1" applyBorder="1" applyAlignment="1">
      <alignment horizontal="center"/>
    </xf>
    <xf numFmtId="0" fontId="5" fillId="3" borderId="42" xfId="0" applyFont="1" applyFill="1" applyBorder="1" applyAlignment="1">
      <alignment horizontal="center"/>
    </xf>
    <xf numFmtId="0" fontId="4" fillId="7" borderId="0" xfId="0" applyNumberFormat="1" applyFont="1" applyFill="1" applyBorder="1" applyAlignment="1">
      <alignment vertical="top"/>
    </xf>
    <xf numFmtId="0" fontId="4" fillId="7" borderId="0" xfId="0" applyFont="1" applyFill="1" applyBorder="1" applyAlignment="1">
      <alignment vertical="top"/>
    </xf>
    <xf numFmtId="0" fontId="5" fillId="7" borderId="0" xfId="0" applyFont="1" applyFill="1" applyBorder="1" applyAlignment="1">
      <alignment/>
    </xf>
    <xf numFmtId="0" fontId="4" fillId="7" borderId="0" xfId="0" applyNumberFormat="1" applyFont="1" applyFill="1" applyBorder="1" applyAlignment="1">
      <alignment vertical="top"/>
    </xf>
    <xf numFmtId="44" fontId="32" fillId="7" borderId="0" xfId="44" applyFont="1" applyFill="1" applyBorder="1" applyAlignment="1" applyProtection="1">
      <alignment/>
      <protection locked="0"/>
    </xf>
    <xf numFmtId="0" fontId="4" fillId="22" borderId="43" xfId="0" applyFont="1" applyFill="1" applyBorder="1" applyAlignment="1">
      <alignment/>
    </xf>
    <xf numFmtId="0" fontId="4" fillId="22" borderId="44" xfId="0" applyFont="1" applyFill="1" applyBorder="1" applyAlignment="1">
      <alignment/>
    </xf>
    <xf numFmtId="0" fontId="4" fillId="22" borderId="45" xfId="0" applyFont="1" applyFill="1" applyBorder="1" applyAlignment="1">
      <alignment/>
    </xf>
    <xf numFmtId="0" fontId="4" fillId="0" borderId="0" xfId="0" applyFont="1" applyBorder="1" applyAlignment="1">
      <alignment/>
    </xf>
    <xf numFmtId="9" fontId="12" fillId="0" borderId="46" xfId="57" applyFont="1" applyBorder="1" applyAlignment="1" applyProtection="1">
      <alignment horizontal="center"/>
      <protection locked="0"/>
    </xf>
    <xf numFmtId="9" fontId="12" fillId="22" borderId="47" xfId="57" applyFont="1" applyFill="1" applyBorder="1" applyAlignment="1" applyProtection="1">
      <alignment horizontal="center"/>
      <protection locked="0"/>
    </xf>
    <xf numFmtId="9" fontId="12" fillId="22" borderId="48" xfId="57" applyFont="1" applyFill="1" applyBorder="1" applyAlignment="1" applyProtection="1">
      <alignment horizontal="center"/>
      <protection locked="0"/>
    </xf>
    <xf numFmtId="9" fontId="12" fillId="22" borderId="49" xfId="57" applyFont="1" applyFill="1" applyBorder="1" applyAlignment="1" applyProtection="1">
      <alignment horizontal="center"/>
      <protection locked="0"/>
    </xf>
    <xf numFmtId="49" fontId="0" fillId="0" borderId="50" xfId="0" applyNumberFormat="1" applyFill="1" applyBorder="1" applyAlignment="1">
      <alignment horizontal="center"/>
    </xf>
    <xf numFmtId="49" fontId="0" fillId="0" borderId="51" xfId="0" applyNumberFormat="1" applyFill="1" applyBorder="1" applyAlignment="1">
      <alignment horizontal="center"/>
    </xf>
    <xf numFmtId="0" fontId="33" fillId="0" borderId="0" xfId="0" applyFont="1" applyAlignment="1">
      <alignment/>
    </xf>
    <xf numFmtId="0" fontId="5" fillId="0" borderId="0" xfId="0" applyFont="1" applyAlignment="1">
      <alignment horizontal="center"/>
    </xf>
    <xf numFmtId="0" fontId="4" fillId="0" borderId="3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8" xfId="0" applyFont="1" applyBorder="1" applyAlignment="1">
      <alignment horizontal="center"/>
    </xf>
    <xf numFmtId="0" fontId="4" fillId="0" borderId="32" xfId="0" applyFont="1" applyBorder="1" applyAlignment="1">
      <alignment horizontal="center"/>
    </xf>
    <xf numFmtId="0" fontId="8" fillId="7" borderId="10" xfId="0" applyFont="1" applyFill="1" applyBorder="1" applyAlignment="1">
      <alignment horizontal="center" textRotation="90" wrapText="1"/>
    </xf>
    <xf numFmtId="0" fontId="4" fillId="7" borderId="11" xfId="0" applyFont="1" applyFill="1" applyBorder="1" applyAlignment="1">
      <alignment horizontal="center" wrapText="1"/>
    </xf>
    <xf numFmtId="0" fontId="4" fillId="7" borderId="17" xfId="0" applyFont="1" applyFill="1" applyBorder="1" applyAlignment="1">
      <alignment horizontal="center" wrapText="1"/>
    </xf>
    <xf numFmtId="0" fontId="7" fillId="0" borderId="10" xfId="0" applyFont="1" applyBorder="1" applyAlignment="1">
      <alignment horizontal="center" textRotation="90" wrapText="1"/>
    </xf>
    <xf numFmtId="0" fontId="7" fillId="0" borderId="11" xfId="0" applyFont="1" applyBorder="1" applyAlignment="1">
      <alignment horizontal="center" textRotation="90" wrapText="1"/>
    </xf>
    <xf numFmtId="0" fontId="7" fillId="0" borderId="10" xfId="0" applyFont="1" applyBorder="1" applyAlignment="1">
      <alignment textRotation="90" wrapText="1"/>
    </xf>
    <xf numFmtId="0" fontId="7" fillId="0" borderId="11" xfId="0" applyFont="1" applyBorder="1" applyAlignment="1">
      <alignment textRotation="90" wrapText="1"/>
    </xf>
    <xf numFmtId="0" fontId="4" fillId="0" borderId="10" xfId="0" applyFont="1" applyBorder="1" applyAlignment="1">
      <alignment textRotation="90"/>
    </xf>
    <xf numFmtId="0" fontId="4" fillId="0" borderId="11" xfId="0" applyFont="1" applyBorder="1" applyAlignment="1">
      <alignment/>
    </xf>
    <xf numFmtId="0" fontId="4" fillId="0" borderId="17" xfId="0" applyFont="1" applyBorder="1" applyAlignment="1">
      <alignment/>
    </xf>
    <xf numFmtId="0" fontId="4" fillId="2" borderId="1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8" xfId="0" applyFont="1" applyFill="1" applyBorder="1" applyAlignment="1">
      <alignment horizontal="center" vertical="center"/>
    </xf>
    <xf numFmtId="0" fontId="4" fillId="25" borderId="13" xfId="0" applyFont="1" applyFill="1" applyBorder="1" applyAlignment="1">
      <alignment horizontal="center" vertical="center" wrapText="1"/>
    </xf>
    <xf numFmtId="0" fontId="4" fillId="25" borderId="15" xfId="0" applyFont="1" applyFill="1" applyBorder="1" applyAlignment="1">
      <alignment horizontal="center" vertical="center" wrapText="1"/>
    </xf>
    <xf numFmtId="0" fontId="4" fillId="25" borderId="16" xfId="0" applyFont="1" applyFill="1" applyBorder="1" applyAlignment="1">
      <alignment horizontal="center" vertical="center" wrapText="1"/>
    </xf>
    <xf numFmtId="0" fontId="4" fillId="25" borderId="23" xfId="0" applyFont="1" applyFill="1" applyBorder="1" applyAlignment="1">
      <alignment horizontal="center" vertical="center"/>
    </xf>
    <xf numFmtId="0" fontId="4" fillId="25" borderId="0" xfId="0" applyFont="1" applyFill="1" applyBorder="1" applyAlignment="1">
      <alignment horizontal="center" vertical="center"/>
    </xf>
    <xf numFmtId="0" fontId="4" fillId="25" borderId="18"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2"/>
  <sheetViews>
    <sheetView tabSelected="1" zoomScalePageLayoutView="0" workbookViewId="0" topLeftCell="A1">
      <selection activeCell="A13" sqref="A13"/>
    </sheetView>
  </sheetViews>
  <sheetFormatPr defaultColWidth="9.140625" defaultRowHeight="15"/>
  <cols>
    <col min="1" max="1" width="133.00390625" style="156" customWidth="1"/>
    <col min="2" max="16384" width="9.140625" style="154" customWidth="1"/>
  </cols>
  <sheetData>
    <row r="1" ht="15.75">
      <c r="A1" s="155" t="s">
        <v>115</v>
      </c>
    </row>
    <row r="3" ht="42.75">
      <c r="A3" s="157" t="s">
        <v>116</v>
      </c>
    </row>
    <row r="4" ht="57">
      <c r="A4" s="157" t="s">
        <v>117</v>
      </c>
    </row>
    <row r="5" ht="18.75" customHeight="1">
      <c r="A5" s="156" t="s">
        <v>118</v>
      </c>
    </row>
    <row r="6" ht="14.25">
      <c r="A6" s="156" t="s">
        <v>119</v>
      </c>
    </row>
    <row r="7" ht="28.5">
      <c r="A7" s="156" t="s">
        <v>120</v>
      </c>
    </row>
    <row r="8" ht="28.5">
      <c r="A8" s="156" t="s">
        <v>121</v>
      </c>
    </row>
    <row r="9" ht="14.25">
      <c r="A9" s="156" t="s">
        <v>122</v>
      </c>
    </row>
    <row r="10" ht="14.25">
      <c r="A10" s="156" t="s">
        <v>178</v>
      </c>
    </row>
    <row r="11" ht="14.25">
      <c r="A11" s="156" t="s">
        <v>179</v>
      </c>
    </row>
    <row r="12" ht="28.5">
      <c r="A12" s="156" t="s">
        <v>180</v>
      </c>
    </row>
  </sheetData>
  <sheetProtection/>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61"/>
  <sheetViews>
    <sheetView zoomScalePageLayoutView="0" workbookViewId="0" topLeftCell="A13">
      <selection activeCell="A23" sqref="A23:A26"/>
    </sheetView>
  </sheetViews>
  <sheetFormatPr defaultColWidth="9.140625" defaultRowHeight="15"/>
  <cols>
    <col min="1" max="1" width="33.8515625" style="52" customWidth="1"/>
    <col min="2" max="2" width="12.7109375" style="52" customWidth="1"/>
    <col min="3" max="3" width="14.00390625" style="52" customWidth="1"/>
    <col min="4" max="4" width="15.7109375" style="52" customWidth="1"/>
    <col min="5" max="5" width="17.7109375" style="52" customWidth="1"/>
    <col min="6" max="6" width="12.7109375" style="52" customWidth="1"/>
    <col min="7" max="7" width="14.57421875" style="52" customWidth="1"/>
    <col min="8" max="16384" width="9.140625" style="52" customWidth="1"/>
  </cols>
  <sheetData>
    <row r="1" ht="15.75">
      <c r="A1" s="158" t="s">
        <v>131</v>
      </c>
    </row>
    <row r="2" spans="1:11" ht="14.25">
      <c r="A2" s="167" t="s">
        <v>132</v>
      </c>
      <c r="B2" s="165"/>
      <c r="C2" s="165"/>
      <c r="D2" s="165"/>
      <c r="E2" s="165"/>
      <c r="F2" s="165"/>
      <c r="G2" s="165"/>
      <c r="H2" s="165"/>
      <c r="I2" s="165"/>
      <c r="J2" s="165"/>
      <c r="K2" s="165"/>
    </row>
    <row r="3" spans="1:11" ht="14.25">
      <c r="A3" s="165" t="s">
        <v>133</v>
      </c>
      <c r="B3" s="165"/>
      <c r="C3" s="165"/>
      <c r="D3" s="165"/>
      <c r="E3" s="165"/>
      <c r="F3" s="165"/>
      <c r="G3" s="165"/>
      <c r="H3" s="165"/>
      <c r="I3" s="165"/>
      <c r="J3" s="165"/>
      <c r="K3" s="165"/>
    </row>
    <row r="4" spans="1:11" ht="14.25">
      <c r="A4" s="165" t="s">
        <v>134</v>
      </c>
      <c r="B4" s="165"/>
      <c r="C4" s="165"/>
      <c r="D4" s="165"/>
      <c r="E4" s="165"/>
      <c r="F4" s="165"/>
      <c r="G4" s="165"/>
      <c r="H4" s="165"/>
      <c r="I4" s="165"/>
      <c r="J4" s="165"/>
      <c r="K4" s="165"/>
    </row>
    <row r="6" spans="1:11" ht="18.75" customHeight="1">
      <c r="A6" s="168" t="s">
        <v>135</v>
      </c>
      <c r="B6" s="169"/>
      <c r="C6" s="170"/>
      <c r="D6" s="170"/>
      <c r="E6" s="170"/>
      <c r="F6" s="170"/>
      <c r="G6" s="170"/>
      <c r="H6" s="170"/>
      <c r="I6" s="169"/>
      <c r="J6" s="169"/>
      <c r="K6" s="169"/>
    </row>
    <row r="7" spans="1:11" ht="18" customHeight="1">
      <c r="A7" s="171" t="s">
        <v>136</v>
      </c>
      <c r="B7" s="169"/>
      <c r="C7" s="170"/>
      <c r="D7" s="170"/>
      <c r="E7" s="170"/>
      <c r="F7" s="170"/>
      <c r="G7" s="170"/>
      <c r="H7" s="170"/>
      <c r="I7" s="169"/>
      <c r="J7" s="169"/>
      <c r="K7" s="169"/>
    </row>
    <row r="8" spans="1:6" ht="14.25">
      <c r="A8" s="52" t="s">
        <v>78</v>
      </c>
      <c r="B8" s="83">
        <v>0.2</v>
      </c>
      <c r="D8" s="52" t="s">
        <v>107</v>
      </c>
      <c r="F8" s="146">
        <v>20</v>
      </c>
    </row>
    <row r="9" spans="1:7" ht="14.25">
      <c r="A9" s="52" t="s">
        <v>79</v>
      </c>
      <c r="B9" s="83">
        <v>0.18</v>
      </c>
      <c r="D9" s="52" t="s">
        <v>106</v>
      </c>
      <c r="F9" s="146">
        <v>200</v>
      </c>
      <c r="G9" s="147" t="s">
        <v>108</v>
      </c>
    </row>
    <row r="10" spans="1:11" ht="18" customHeight="1">
      <c r="A10" s="168" t="s">
        <v>138</v>
      </c>
      <c r="B10" s="169"/>
      <c r="C10" s="169"/>
      <c r="D10" s="169"/>
      <c r="E10" s="169"/>
      <c r="F10" s="169"/>
      <c r="G10" s="169"/>
      <c r="H10" s="169"/>
      <c r="I10" s="169"/>
      <c r="J10" s="169"/>
      <c r="K10" s="169"/>
    </row>
    <row r="11" spans="1:11" ht="18" customHeight="1">
      <c r="A11" s="171" t="s">
        <v>137</v>
      </c>
      <c r="B11" s="169"/>
      <c r="C11" s="169"/>
      <c r="D11" s="169"/>
      <c r="E11" s="169"/>
      <c r="F11" s="169"/>
      <c r="G11" s="169"/>
      <c r="H11" s="169"/>
      <c r="I11" s="169"/>
      <c r="J11" s="169"/>
      <c r="K11" s="169"/>
    </row>
    <row r="12" spans="1:2" ht="14.25">
      <c r="A12" s="152" t="s">
        <v>66</v>
      </c>
      <c r="B12" s="131" t="s">
        <v>100</v>
      </c>
    </row>
    <row r="13" spans="1:2" ht="14.25">
      <c r="A13" s="153" t="s">
        <v>64</v>
      </c>
      <c r="B13" s="129">
        <v>60</v>
      </c>
    </row>
    <row r="14" spans="1:2" ht="14.25">
      <c r="A14" s="153" t="s">
        <v>61</v>
      </c>
      <c r="B14" s="129">
        <v>16</v>
      </c>
    </row>
    <row r="15" spans="1:2" ht="14.25">
      <c r="A15" s="153" t="s">
        <v>62</v>
      </c>
      <c r="B15" s="129">
        <v>12</v>
      </c>
    </row>
    <row r="16" spans="1:2" ht="14.25">
      <c r="A16" s="153" t="s">
        <v>63</v>
      </c>
      <c r="B16" s="129">
        <v>20</v>
      </c>
    </row>
    <row r="17" spans="1:11" ht="19.5" customHeight="1">
      <c r="A17" s="168" t="s">
        <v>140</v>
      </c>
      <c r="B17" s="169"/>
      <c r="C17" s="169"/>
      <c r="D17" s="169"/>
      <c r="E17" s="169"/>
      <c r="F17" s="169"/>
      <c r="G17" s="169"/>
      <c r="H17" s="169"/>
      <c r="I17" s="169"/>
      <c r="J17" s="169"/>
      <c r="K17" s="169"/>
    </row>
    <row r="18" spans="1:11" ht="18" customHeight="1">
      <c r="A18" s="171" t="s">
        <v>148</v>
      </c>
      <c r="B18" s="169"/>
      <c r="C18" s="169"/>
      <c r="D18" s="169"/>
      <c r="E18" s="169"/>
      <c r="F18" s="169"/>
      <c r="G18" s="169"/>
      <c r="H18" s="169"/>
      <c r="I18" s="169"/>
      <c r="J18" s="169"/>
      <c r="K18" s="169"/>
    </row>
    <row r="19" spans="1:2" ht="14.25">
      <c r="A19" s="30" t="s">
        <v>139</v>
      </c>
      <c r="B19" s="84">
        <v>13</v>
      </c>
    </row>
    <row r="20" spans="1:2" ht="14.25">
      <c r="A20" s="32" t="s">
        <v>141</v>
      </c>
      <c r="B20" s="84">
        <v>3</v>
      </c>
    </row>
    <row r="21" spans="1:2" ht="14.25">
      <c r="A21" s="32" t="s">
        <v>142</v>
      </c>
      <c r="B21" s="84">
        <v>23</v>
      </c>
    </row>
    <row r="22" spans="1:2" ht="14.25">
      <c r="A22" s="34" t="s">
        <v>143</v>
      </c>
      <c r="B22" s="84">
        <v>15</v>
      </c>
    </row>
    <row r="23" spans="1:2" ht="14.25">
      <c r="A23" s="30" t="s">
        <v>144</v>
      </c>
      <c r="B23" s="84">
        <v>38</v>
      </c>
    </row>
    <row r="24" spans="1:2" ht="14.25">
      <c r="A24" s="32" t="s">
        <v>145</v>
      </c>
      <c r="B24" s="84">
        <v>29</v>
      </c>
    </row>
    <row r="25" spans="1:2" ht="14.25">
      <c r="A25" s="32" t="s">
        <v>146</v>
      </c>
      <c r="B25" s="84">
        <v>8</v>
      </c>
    </row>
    <row r="26" spans="1:2" ht="14.25">
      <c r="A26" s="34" t="s">
        <v>147</v>
      </c>
      <c r="B26" s="84">
        <v>62</v>
      </c>
    </row>
    <row r="27" spans="1:11" ht="22.5" customHeight="1">
      <c r="A27" s="168" t="s">
        <v>149</v>
      </c>
      <c r="B27" s="169"/>
      <c r="C27" s="169"/>
      <c r="D27" s="169"/>
      <c r="E27" s="169"/>
      <c r="F27" s="169"/>
      <c r="G27" s="169"/>
      <c r="H27" s="169"/>
      <c r="I27" s="169"/>
      <c r="J27" s="169"/>
      <c r="K27" s="169"/>
    </row>
    <row r="28" spans="1:11" ht="14.25">
      <c r="A28" s="182" t="s">
        <v>153</v>
      </c>
      <c r="B28" s="169"/>
      <c r="C28" s="169"/>
      <c r="D28" s="169"/>
      <c r="E28" s="169"/>
      <c r="F28" s="169"/>
      <c r="G28" s="169"/>
      <c r="H28" s="169"/>
      <c r="I28" s="169"/>
      <c r="J28" s="169"/>
      <c r="K28" s="169"/>
    </row>
    <row r="29" spans="1:11" ht="14.25">
      <c r="A29" s="183" t="s">
        <v>155</v>
      </c>
      <c r="B29" s="169"/>
      <c r="C29" s="169"/>
      <c r="D29" s="169"/>
      <c r="E29" s="169"/>
      <c r="F29" s="169"/>
      <c r="G29" s="169"/>
      <c r="H29" s="169"/>
      <c r="I29" s="169"/>
      <c r="J29" s="169"/>
      <c r="K29" s="169"/>
    </row>
    <row r="30" spans="1:11" ht="14.25">
      <c r="A30" s="183" t="s">
        <v>154</v>
      </c>
      <c r="B30" s="169"/>
      <c r="C30" s="169"/>
      <c r="D30" s="169"/>
      <c r="E30" s="169"/>
      <c r="F30" s="169"/>
      <c r="G30" s="169"/>
      <c r="H30" s="169"/>
      <c r="I30" s="169"/>
      <c r="J30" s="169"/>
      <c r="K30" s="169"/>
    </row>
    <row r="31" spans="1:11" ht="17.25" customHeight="1" thickBot="1">
      <c r="A31" s="183" t="s">
        <v>157</v>
      </c>
      <c r="B31" s="169"/>
      <c r="C31" s="169"/>
      <c r="D31" s="169"/>
      <c r="E31" s="169"/>
      <c r="F31" s="169"/>
      <c r="G31" s="169"/>
      <c r="H31" s="169"/>
      <c r="I31" s="169"/>
      <c r="J31" s="169"/>
      <c r="K31" s="169"/>
    </row>
    <row r="32" spans="1:9" ht="15.75" thickBot="1">
      <c r="A32" s="187" t="s">
        <v>158</v>
      </c>
      <c r="B32" s="188"/>
      <c r="C32" s="188"/>
      <c r="D32" s="188"/>
      <c r="E32" s="188"/>
      <c r="F32" s="188"/>
      <c r="G32" s="188"/>
      <c r="H32" s="188"/>
      <c r="I32" s="189"/>
    </row>
    <row r="33" spans="1:7" ht="14.25" customHeight="1">
      <c r="A33" s="95"/>
      <c r="B33" s="176" t="s">
        <v>3</v>
      </c>
      <c r="C33" s="177" t="s">
        <v>4</v>
      </c>
      <c r="D33" s="178" t="s">
        <v>5</v>
      </c>
      <c r="E33" s="179" t="s">
        <v>6</v>
      </c>
      <c r="F33" s="180" t="s">
        <v>7</v>
      </c>
      <c r="G33" s="181" t="s">
        <v>32</v>
      </c>
    </row>
    <row r="34" spans="1:7" ht="54" customHeight="1">
      <c r="A34" s="95"/>
      <c r="B34" s="23" t="s">
        <v>156</v>
      </c>
      <c r="C34" s="24" t="s">
        <v>160</v>
      </c>
      <c r="D34" s="54" t="s">
        <v>161</v>
      </c>
      <c r="E34" s="25" t="s">
        <v>162</v>
      </c>
      <c r="F34" s="26" t="s">
        <v>163</v>
      </c>
      <c r="G34" s="97" t="s">
        <v>164</v>
      </c>
    </row>
    <row r="35" spans="1:7" ht="14.25">
      <c r="A35" s="95" t="s">
        <v>64</v>
      </c>
      <c r="B35" s="86">
        <v>0.05</v>
      </c>
      <c r="C35" s="86">
        <v>0</v>
      </c>
      <c r="D35" s="86">
        <v>0.2</v>
      </c>
      <c r="E35" s="86">
        <v>0.3</v>
      </c>
      <c r="F35" s="86">
        <v>1</v>
      </c>
      <c r="G35" s="86">
        <v>0.1</v>
      </c>
    </row>
    <row r="36" spans="1:7" ht="14.25">
      <c r="A36" s="95" t="s">
        <v>61</v>
      </c>
      <c r="B36" s="86">
        <v>0.25</v>
      </c>
      <c r="C36" s="86">
        <v>0.9</v>
      </c>
      <c r="D36" s="86">
        <v>0.6</v>
      </c>
      <c r="E36" s="86">
        <v>0.6</v>
      </c>
      <c r="F36" s="86">
        <v>0</v>
      </c>
      <c r="G36" s="86">
        <v>0.1</v>
      </c>
    </row>
    <row r="37" spans="1:7" ht="14.25">
      <c r="A37" s="95" t="s">
        <v>62</v>
      </c>
      <c r="B37" s="86">
        <v>0.7</v>
      </c>
      <c r="C37" s="86">
        <v>0</v>
      </c>
      <c r="D37" s="86">
        <v>0</v>
      </c>
      <c r="E37" s="86">
        <v>0</v>
      </c>
      <c r="F37" s="86">
        <v>0</v>
      </c>
      <c r="G37" s="86">
        <v>0.7</v>
      </c>
    </row>
    <row r="38" spans="1:7" ht="15" thickBot="1">
      <c r="A38" s="190" t="s">
        <v>63</v>
      </c>
      <c r="B38" s="191">
        <v>0</v>
      </c>
      <c r="C38" s="191">
        <v>0.1</v>
      </c>
      <c r="D38" s="191">
        <v>0.1</v>
      </c>
      <c r="E38" s="191">
        <v>0.1</v>
      </c>
      <c r="F38" s="191">
        <v>0</v>
      </c>
      <c r="G38" s="191">
        <v>0.1</v>
      </c>
    </row>
    <row r="39" spans="1:9" ht="15.75" thickBot="1">
      <c r="A39" s="187" t="s">
        <v>159</v>
      </c>
      <c r="B39" s="192"/>
      <c r="C39" s="193"/>
      <c r="D39" s="193"/>
      <c r="E39" s="194"/>
      <c r="F39" s="193"/>
      <c r="G39" s="192"/>
      <c r="H39" s="188"/>
      <c r="I39" s="189"/>
    </row>
    <row r="40" spans="1:7" ht="14.25" customHeight="1">
      <c r="A40" s="95"/>
      <c r="B40" s="176" t="s">
        <v>3</v>
      </c>
      <c r="C40" s="177" t="s">
        <v>4</v>
      </c>
      <c r="D40" s="178" t="s">
        <v>5</v>
      </c>
      <c r="E40" s="179" t="s">
        <v>6</v>
      </c>
      <c r="F40" s="180" t="s">
        <v>7</v>
      </c>
      <c r="G40" s="181" t="s">
        <v>32</v>
      </c>
    </row>
    <row r="41" spans="1:7" ht="54" customHeight="1">
      <c r="A41" s="95"/>
      <c r="B41" s="23" t="s">
        <v>156</v>
      </c>
      <c r="C41" s="24" t="s">
        <v>160</v>
      </c>
      <c r="D41" s="54" t="s">
        <v>161</v>
      </c>
      <c r="E41" s="25" t="s">
        <v>162</v>
      </c>
      <c r="F41" s="26" t="s">
        <v>163</v>
      </c>
      <c r="G41" s="97" t="s">
        <v>164</v>
      </c>
    </row>
    <row r="42" spans="1:7" ht="15" customHeight="1">
      <c r="A42" s="95" t="s">
        <v>64</v>
      </c>
      <c r="B42" s="86">
        <v>0.05</v>
      </c>
      <c r="C42" s="86">
        <v>0</v>
      </c>
      <c r="D42" s="86">
        <v>0.2</v>
      </c>
      <c r="E42" s="86">
        <v>0.3</v>
      </c>
      <c r="F42" s="86">
        <v>1</v>
      </c>
      <c r="G42" s="86">
        <v>0.1</v>
      </c>
    </row>
    <row r="43" spans="1:7" ht="15" customHeight="1">
      <c r="A43" s="95" t="s">
        <v>61</v>
      </c>
      <c r="B43" s="86">
        <v>0.25</v>
      </c>
      <c r="C43" s="86">
        <v>0.9</v>
      </c>
      <c r="D43" s="86">
        <v>0.6</v>
      </c>
      <c r="E43" s="86">
        <v>0.6</v>
      </c>
      <c r="F43" s="86">
        <v>0</v>
      </c>
      <c r="G43" s="86">
        <v>0.1</v>
      </c>
    </row>
    <row r="44" spans="1:7" ht="15" customHeight="1">
      <c r="A44" s="95" t="s">
        <v>62</v>
      </c>
      <c r="B44" s="86">
        <v>0.7</v>
      </c>
      <c r="C44" s="86">
        <v>0</v>
      </c>
      <c r="D44" s="86">
        <v>0</v>
      </c>
      <c r="E44" s="86">
        <v>0</v>
      </c>
      <c r="F44" s="86">
        <v>0</v>
      </c>
      <c r="G44" s="86">
        <v>0.7</v>
      </c>
    </row>
    <row r="45" spans="1:7" ht="15" customHeight="1">
      <c r="A45" s="80" t="s">
        <v>63</v>
      </c>
      <c r="B45" s="86">
        <v>0</v>
      </c>
      <c r="C45" s="86">
        <v>0.1</v>
      </c>
      <c r="D45" s="86">
        <v>0.1</v>
      </c>
      <c r="E45" s="86">
        <v>0.1</v>
      </c>
      <c r="F45" s="86">
        <v>0</v>
      </c>
      <c r="G45" s="86">
        <v>0.1</v>
      </c>
    </row>
    <row r="46" spans="1:11" s="82" customFormat="1" ht="21" customHeight="1">
      <c r="A46" s="184" t="s">
        <v>152</v>
      </c>
      <c r="B46" s="169"/>
      <c r="C46" s="169"/>
      <c r="D46" s="169"/>
      <c r="E46" s="169"/>
      <c r="F46" s="169"/>
      <c r="G46" s="169"/>
      <c r="H46" s="169"/>
      <c r="I46" s="169"/>
      <c r="J46" s="169"/>
      <c r="K46" s="169"/>
    </row>
    <row r="47" spans="1:11" s="82" customFormat="1" ht="14.25">
      <c r="A47" s="185" t="s">
        <v>165</v>
      </c>
      <c r="B47" s="169"/>
      <c r="C47" s="169"/>
      <c r="D47" s="169"/>
      <c r="E47" s="169"/>
      <c r="F47" s="169"/>
      <c r="G47" s="169"/>
      <c r="H47" s="169"/>
      <c r="I47" s="169"/>
      <c r="J47" s="169"/>
      <c r="K47" s="169"/>
    </row>
    <row r="48" spans="1:11" s="82" customFormat="1" ht="14.25">
      <c r="A48" s="185" t="s">
        <v>166</v>
      </c>
      <c r="B48" s="169"/>
      <c r="C48" s="169"/>
      <c r="D48" s="169"/>
      <c r="E48" s="169"/>
      <c r="F48" s="169"/>
      <c r="G48" s="169"/>
      <c r="H48" s="169"/>
      <c r="I48" s="169"/>
      <c r="J48" s="169"/>
      <c r="K48" s="169"/>
    </row>
    <row r="49" spans="1:11" s="82" customFormat="1" ht="18.75" customHeight="1">
      <c r="A49" s="171" t="s">
        <v>167</v>
      </c>
      <c r="B49" s="169"/>
      <c r="C49" s="169"/>
      <c r="D49" s="169"/>
      <c r="E49" s="169"/>
      <c r="F49" s="169"/>
      <c r="G49" s="169"/>
      <c r="H49" s="169"/>
      <c r="I49" s="169"/>
      <c r="J49" s="169"/>
      <c r="K49" s="169"/>
    </row>
    <row r="50" spans="2:5" ht="15">
      <c r="B50" s="18" t="s">
        <v>3</v>
      </c>
      <c r="C50" s="19" t="s">
        <v>4</v>
      </c>
      <c r="D50" s="20" t="s">
        <v>102</v>
      </c>
      <c r="E50" s="20" t="s">
        <v>101</v>
      </c>
    </row>
    <row r="51" spans="1:5" ht="14.25">
      <c r="A51" s="30" t="s">
        <v>139</v>
      </c>
      <c r="B51" s="85">
        <v>14</v>
      </c>
      <c r="C51" s="85">
        <v>72</v>
      </c>
      <c r="D51" s="111">
        <v>90</v>
      </c>
      <c r="E51" s="86">
        <v>0.1</v>
      </c>
    </row>
    <row r="52" spans="1:5" ht="14.25">
      <c r="A52" s="32" t="s">
        <v>141</v>
      </c>
      <c r="B52" s="85">
        <v>68</v>
      </c>
      <c r="C52" s="85">
        <v>81</v>
      </c>
      <c r="D52" s="111">
        <v>120</v>
      </c>
      <c r="E52" s="86">
        <v>0.1</v>
      </c>
    </row>
    <row r="53" spans="1:5" ht="14.25">
      <c r="A53" s="32" t="s">
        <v>142</v>
      </c>
      <c r="B53" s="85">
        <v>34</v>
      </c>
      <c r="C53" s="85">
        <v>73</v>
      </c>
      <c r="D53" s="85">
        <v>120</v>
      </c>
      <c r="E53" s="86">
        <v>0.1</v>
      </c>
    </row>
    <row r="54" spans="1:5" ht="14.25">
      <c r="A54" s="34" t="s">
        <v>143</v>
      </c>
      <c r="B54" s="85">
        <v>8</v>
      </c>
      <c r="C54" s="85">
        <v>62</v>
      </c>
      <c r="D54" s="85">
        <v>140</v>
      </c>
      <c r="E54" s="86">
        <v>0.05</v>
      </c>
    </row>
    <row r="55" spans="1:5" ht="14.25">
      <c r="A55" s="30" t="s">
        <v>144</v>
      </c>
      <c r="B55" s="85">
        <v>20</v>
      </c>
      <c r="C55" s="85">
        <v>25</v>
      </c>
      <c r="D55" s="111">
        <v>90</v>
      </c>
      <c r="E55" s="86">
        <v>0.15</v>
      </c>
    </row>
    <row r="56" spans="1:5" ht="14.25">
      <c r="A56" s="32" t="s">
        <v>145</v>
      </c>
      <c r="B56" s="85">
        <v>30</v>
      </c>
      <c r="C56" s="85">
        <v>30</v>
      </c>
      <c r="D56" s="111">
        <v>120</v>
      </c>
      <c r="E56" s="86">
        <v>0.1</v>
      </c>
    </row>
    <row r="57" spans="1:5" ht="14.25">
      <c r="A57" s="32" t="s">
        <v>146</v>
      </c>
      <c r="B57" s="85">
        <v>30</v>
      </c>
      <c r="C57" s="85">
        <v>30</v>
      </c>
      <c r="D57" s="85">
        <v>120</v>
      </c>
      <c r="E57" s="86">
        <v>0.1</v>
      </c>
    </row>
    <row r="58" spans="1:5" ht="14.25">
      <c r="A58" s="34" t="s">
        <v>147</v>
      </c>
      <c r="B58" s="85">
        <v>15</v>
      </c>
      <c r="C58" s="85">
        <v>5</v>
      </c>
      <c r="D58" s="85">
        <v>160</v>
      </c>
      <c r="E58" s="86">
        <v>0.05</v>
      </c>
    </row>
    <row r="59" spans="1:11" ht="21" customHeight="1">
      <c r="A59" s="186" t="s">
        <v>168</v>
      </c>
      <c r="B59" s="169"/>
      <c r="C59" s="169"/>
      <c r="D59" s="169"/>
      <c r="E59" s="169"/>
      <c r="F59" s="169"/>
      <c r="G59" s="169"/>
      <c r="H59" s="169"/>
      <c r="I59" s="169"/>
      <c r="J59" s="169"/>
      <c r="K59" s="169"/>
    </row>
    <row r="60" spans="1:11" ht="16.5" customHeight="1">
      <c r="A60" s="171" t="s">
        <v>169</v>
      </c>
      <c r="B60" s="169"/>
      <c r="C60" s="169"/>
      <c r="D60" s="169"/>
      <c r="E60" s="169"/>
      <c r="F60" s="169"/>
      <c r="G60" s="169"/>
      <c r="H60" s="169"/>
      <c r="I60" s="169"/>
      <c r="J60" s="169"/>
      <c r="K60" s="169"/>
    </row>
    <row r="61" spans="1:2" ht="14.25">
      <c r="A61" s="52" t="s">
        <v>82</v>
      </c>
      <c r="B61" s="87">
        <v>6</v>
      </c>
    </row>
  </sheetData>
  <sheetProtection/>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29"/>
  <sheetViews>
    <sheetView zoomScalePageLayoutView="0" workbookViewId="0" topLeftCell="A1">
      <selection activeCell="N8" sqref="N8"/>
    </sheetView>
  </sheetViews>
  <sheetFormatPr defaultColWidth="9.140625" defaultRowHeight="15"/>
  <cols>
    <col min="1" max="4" width="9.140625" style="52" customWidth="1"/>
    <col min="5" max="5" width="16.00390625" style="52" customWidth="1"/>
    <col min="6" max="6" width="9.8515625" style="52" customWidth="1"/>
    <col min="7" max="7" width="12.57421875" style="52" customWidth="1"/>
    <col min="8" max="8" width="10.140625" style="52" customWidth="1"/>
    <col min="9" max="9" width="9.140625" style="52" customWidth="1"/>
    <col min="10" max="10" width="9.8515625" style="52" bestFit="1" customWidth="1"/>
    <col min="11" max="16384" width="9.140625" style="52" customWidth="1"/>
  </cols>
  <sheetData>
    <row r="1" spans="1:14" ht="15.75">
      <c r="A1" s="164" t="s">
        <v>124</v>
      </c>
      <c r="B1" s="165"/>
      <c r="C1" s="165"/>
      <c r="D1" s="165"/>
      <c r="E1" s="165"/>
      <c r="F1" s="165"/>
      <c r="G1" s="165"/>
      <c r="H1" s="165"/>
      <c r="I1" s="165"/>
      <c r="J1" s="165"/>
      <c r="K1" s="165"/>
      <c r="L1" s="165"/>
      <c r="M1" s="165"/>
      <c r="N1" s="165"/>
    </row>
    <row r="2" spans="1:14" ht="14.25">
      <c r="A2" s="165"/>
      <c r="B2" s="165"/>
      <c r="C2" s="165"/>
      <c r="D2" s="165"/>
      <c r="E2" s="165"/>
      <c r="F2" s="165"/>
      <c r="G2" s="165"/>
      <c r="H2" s="165"/>
      <c r="I2" s="165"/>
      <c r="J2" s="165"/>
      <c r="K2" s="165"/>
      <c r="L2" s="165"/>
      <c r="M2" s="165"/>
      <c r="N2" s="165"/>
    </row>
    <row r="3" spans="1:14" ht="15">
      <c r="A3" s="166" t="s">
        <v>129</v>
      </c>
      <c r="B3" s="165"/>
      <c r="C3" s="165"/>
      <c r="D3" s="165"/>
      <c r="E3" s="165"/>
      <c r="F3" s="165"/>
      <c r="G3" s="165"/>
      <c r="H3" s="165"/>
      <c r="I3" s="165"/>
      <c r="J3" s="165"/>
      <c r="K3" s="165"/>
      <c r="L3" s="165"/>
      <c r="M3" s="165"/>
      <c r="N3" s="165"/>
    </row>
    <row r="4" spans="1:14" ht="14.25">
      <c r="A4" s="165" t="s">
        <v>130</v>
      </c>
      <c r="B4" s="165"/>
      <c r="C4" s="165"/>
      <c r="D4" s="165"/>
      <c r="E4" s="165"/>
      <c r="F4" s="165"/>
      <c r="G4" s="165"/>
      <c r="H4" s="165"/>
      <c r="I4" s="165"/>
      <c r="J4" s="165"/>
      <c r="K4" s="165"/>
      <c r="L4" s="165"/>
      <c r="M4" s="165"/>
      <c r="N4" s="165"/>
    </row>
    <row r="6" spans="1:8" s="82" customFormat="1" ht="14.25">
      <c r="A6" s="143" t="s">
        <v>125</v>
      </c>
      <c r="B6" s="144"/>
      <c r="C6" s="144"/>
      <c r="D6" s="144"/>
      <c r="E6" s="144"/>
      <c r="F6" s="144"/>
      <c r="G6" s="144"/>
      <c r="H6" s="144"/>
    </row>
    <row r="7" spans="5:8" ht="15.75" thickBot="1">
      <c r="E7" s="198" t="s">
        <v>103</v>
      </c>
      <c r="F7" s="198"/>
      <c r="G7" s="198" t="s">
        <v>72</v>
      </c>
      <c r="H7" s="198"/>
    </row>
    <row r="8" spans="1:8" ht="15.75">
      <c r="A8" s="133" t="s">
        <v>104</v>
      </c>
      <c r="E8" s="135">
        <f>+'Calculations-NewRx'!J22</f>
        <v>893.7866666666663</v>
      </c>
      <c r="F8" s="104" t="s">
        <v>77</v>
      </c>
      <c r="G8" s="135">
        <f>+'Calculations-RefillReqs'!J22</f>
        <v>3687.2959644444436</v>
      </c>
      <c r="H8" s="138" t="s">
        <v>77</v>
      </c>
    </row>
    <row r="9" spans="1:8" ht="15.75">
      <c r="A9" s="133" t="s">
        <v>105</v>
      </c>
      <c r="E9" s="145">
        <f>-'Calculations-NewRx'!J24-'Calculations-NewRx'!J25</f>
        <v>-1242.6666666666667</v>
      </c>
      <c r="F9" s="95" t="s">
        <v>77</v>
      </c>
      <c r="G9" s="145">
        <f>-'Calculations-RefillReqs'!J23</f>
        <v>-3481.9200000000005</v>
      </c>
      <c r="H9" s="139" t="s">
        <v>77</v>
      </c>
    </row>
    <row r="10" spans="1:8" ht="16.5" thickBot="1">
      <c r="A10" s="134" t="s">
        <v>58</v>
      </c>
      <c r="B10" s="92"/>
      <c r="C10" s="92"/>
      <c r="D10" s="92"/>
      <c r="E10" s="140">
        <f>E8+E9</f>
        <v>-348.88000000000045</v>
      </c>
      <c r="F10" s="141" t="s">
        <v>77</v>
      </c>
      <c r="G10" s="140">
        <f>G8+G9</f>
        <v>205.37596444444307</v>
      </c>
      <c r="H10" s="142" t="s">
        <v>77</v>
      </c>
    </row>
    <row r="11" spans="1:8" ht="15.75">
      <c r="A11" s="162"/>
      <c r="B11" s="95"/>
      <c r="C11" s="95"/>
      <c r="D11" s="95"/>
      <c r="E11" s="163"/>
      <c r="F11" s="95"/>
      <c r="G11" s="163"/>
      <c r="H11" s="95"/>
    </row>
    <row r="12" spans="1:8" s="161" customFormat="1" ht="14.25">
      <c r="A12" s="159" t="s">
        <v>126</v>
      </c>
      <c r="B12" s="160"/>
      <c r="C12" s="160"/>
      <c r="D12" s="160"/>
      <c r="E12" s="160"/>
      <c r="F12" s="160"/>
      <c r="G12" s="160"/>
      <c r="H12" s="160"/>
    </row>
    <row r="13" spans="5:8" ht="15.75" thickBot="1">
      <c r="E13" s="198" t="s">
        <v>103</v>
      </c>
      <c r="F13" s="198"/>
      <c r="G13" s="198" t="s">
        <v>72</v>
      </c>
      <c r="H13" s="198"/>
    </row>
    <row r="14" spans="1:10" ht="15.75">
      <c r="A14" s="133" t="s">
        <v>104</v>
      </c>
      <c r="E14" s="135">
        <f>'Calculations-NewRx'!J22*(('Calculations-NewRx'!F17+'Calculations-NewRx'!F16)/'Calculations-NewRx'!F17)</f>
        <v>3217.6319999999987</v>
      </c>
      <c r="F14" s="104" t="s">
        <v>81</v>
      </c>
      <c r="G14" s="135">
        <f>'Calculations-RefillReqs'!J22*(('Calculations-RefillReqs'!F17+'Calculations-RefillReqs'!F16)/'Calculations-RefillReqs'!F17)</f>
        <v>8147.734631111109</v>
      </c>
      <c r="H14" s="138" t="s">
        <v>81</v>
      </c>
      <c r="J14" s="52" t="s">
        <v>11</v>
      </c>
    </row>
    <row r="15" spans="1:10" ht="15.75">
      <c r="A15" s="133" t="s">
        <v>105</v>
      </c>
      <c r="E15" s="145">
        <f>-'Calculations-NewRx'!J24*(('Calculations-NewRx'!F17+'Calculations-NewRx'!F16)/'Calculations-NewRx'!F17)-'Calculations-NewRx'!J25</f>
        <v>-3676.2666666666664</v>
      </c>
      <c r="F15" s="95" t="s">
        <v>81</v>
      </c>
      <c r="G15" s="145">
        <f>-'Calculations-RefillReqs'!J23*(('Calculations-RefillReqs'!F17+'Calculations-RefillReqs'!F16)/'Calculations-RefillReqs'!F17)</f>
        <v>-7693.92</v>
      </c>
      <c r="H15" s="139" t="s">
        <v>81</v>
      </c>
      <c r="J15" s="91" t="s">
        <v>11</v>
      </c>
    </row>
    <row r="16" spans="1:8" ht="16.5" thickBot="1">
      <c r="A16" s="134" t="s">
        <v>58</v>
      </c>
      <c r="B16" s="92"/>
      <c r="C16" s="92"/>
      <c r="D16" s="92"/>
      <c r="E16" s="140">
        <f>E14+E15</f>
        <v>-458.6346666666677</v>
      </c>
      <c r="F16" s="141" t="s">
        <v>99</v>
      </c>
      <c r="G16" s="140">
        <f>G14+G15</f>
        <v>453.8146311111086</v>
      </c>
      <c r="H16" s="142" t="s">
        <v>99</v>
      </c>
    </row>
    <row r="18" ht="14.25">
      <c r="A18" s="137" t="s">
        <v>127</v>
      </c>
    </row>
    <row r="19" ht="14.25">
      <c r="A19" s="52" t="s">
        <v>128</v>
      </c>
    </row>
    <row r="21" spans="5:7" ht="14.25">
      <c r="E21" s="136"/>
      <c r="F21" s="136"/>
      <c r="G21" s="136"/>
    </row>
    <row r="22" spans="5:7" ht="14.25">
      <c r="E22" s="136"/>
      <c r="F22" s="136"/>
      <c r="G22" s="136"/>
    </row>
    <row r="23" spans="5:7" ht="14.25">
      <c r="E23" s="136"/>
      <c r="F23" s="136"/>
      <c r="G23" s="136"/>
    </row>
    <row r="24" spans="5:7" ht="14.25">
      <c r="E24" s="136"/>
      <c r="F24" s="136"/>
      <c r="G24" s="136"/>
    </row>
    <row r="25" spans="5:7" ht="14.25">
      <c r="E25" s="136"/>
      <c r="F25" s="136"/>
      <c r="G25" s="136"/>
    </row>
    <row r="26" spans="5:7" ht="14.25">
      <c r="E26" s="136"/>
      <c r="F26" s="136"/>
      <c r="G26" s="136"/>
    </row>
    <row r="27" spans="5:7" ht="14.25">
      <c r="E27" s="136"/>
      <c r="F27" s="136"/>
      <c r="G27" s="136"/>
    </row>
    <row r="28" spans="5:7" ht="14.25">
      <c r="E28" s="136"/>
      <c r="F28" s="136"/>
      <c r="G28" s="136"/>
    </row>
    <row r="29" spans="5:7" ht="14.25">
      <c r="E29" s="136"/>
      <c r="F29" s="136"/>
      <c r="G29" s="136"/>
    </row>
  </sheetData>
  <sheetProtection/>
  <mergeCells count="4">
    <mergeCell ref="E7:F7"/>
    <mergeCell ref="G7:H7"/>
    <mergeCell ref="E13:F13"/>
    <mergeCell ref="G13:H13"/>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N46"/>
  <sheetViews>
    <sheetView zoomScalePageLayoutView="0" workbookViewId="0" topLeftCell="A1">
      <selection activeCell="A4" sqref="A1:K5"/>
    </sheetView>
  </sheetViews>
  <sheetFormatPr defaultColWidth="9.140625" defaultRowHeight="15"/>
  <cols>
    <col min="1" max="1" width="3.140625" style="0" customWidth="1"/>
    <col min="2" max="2" width="11.28125" style="0" customWidth="1"/>
    <col min="3" max="3" width="4.140625" style="0" customWidth="1"/>
    <col min="4" max="4" width="18.421875" style="0" customWidth="1"/>
    <col min="5" max="5" width="13.28125" style="0" customWidth="1"/>
    <col min="6" max="6" width="8.57421875" style="0" customWidth="1"/>
    <col min="7" max="7" width="11.57421875" style="0" customWidth="1"/>
    <col min="8" max="8" width="13.7109375" style="0" customWidth="1"/>
    <col min="9" max="9" width="12.7109375" style="0" customWidth="1"/>
    <col min="10" max="10" width="20.00390625" style="0" customWidth="1"/>
    <col min="11" max="11" width="15.421875" style="0" customWidth="1"/>
    <col min="12" max="12" width="13.57421875" style="0" customWidth="1"/>
    <col min="13" max="13" width="16.421875" style="0" customWidth="1"/>
  </cols>
  <sheetData>
    <row r="1" spans="1:11" ht="15">
      <c r="A1" s="172" t="s">
        <v>171</v>
      </c>
      <c r="B1" s="173"/>
      <c r="C1" s="173"/>
      <c r="D1" s="173"/>
      <c r="E1" s="174"/>
      <c r="F1" s="174"/>
      <c r="G1" s="174"/>
      <c r="H1" s="173"/>
      <c r="I1" s="173"/>
      <c r="J1" s="173"/>
      <c r="K1" s="173"/>
    </row>
    <row r="2" spans="1:11" ht="15">
      <c r="A2" s="175"/>
      <c r="B2" s="173"/>
      <c r="C2" s="173"/>
      <c r="D2" s="173"/>
      <c r="E2" s="173"/>
      <c r="F2" s="173"/>
      <c r="G2" s="173"/>
      <c r="H2" s="173"/>
      <c r="I2" s="173"/>
      <c r="J2" s="173"/>
      <c r="K2" s="173"/>
    </row>
    <row r="3" spans="1:11" ht="15">
      <c r="A3" s="175" t="s">
        <v>172</v>
      </c>
      <c r="B3" s="173"/>
      <c r="C3" s="173"/>
      <c r="D3" s="173"/>
      <c r="E3" s="174"/>
      <c r="F3" s="174"/>
      <c r="G3" s="174"/>
      <c r="H3" s="173"/>
      <c r="I3" s="173"/>
      <c r="J3" s="173"/>
      <c r="K3" s="173"/>
    </row>
    <row r="4" spans="1:11" ht="15">
      <c r="A4" s="175" t="s">
        <v>151</v>
      </c>
      <c r="B4" s="173"/>
      <c r="C4" s="173"/>
      <c r="D4" s="173"/>
      <c r="E4" s="174"/>
      <c r="F4" s="174"/>
      <c r="G4" s="174"/>
      <c r="H4" s="173"/>
      <c r="I4" s="173"/>
      <c r="J4" s="173"/>
      <c r="K4" s="173"/>
    </row>
    <row r="5" spans="1:11" ht="15">
      <c r="A5" s="175" t="s">
        <v>170</v>
      </c>
      <c r="B5" s="173"/>
      <c r="C5" s="173"/>
      <c r="D5" s="173"/>
      <c r="E5" s="173"/>
      <c r="F5" s="173"/>
      <c r="G5" s="174"/>
      <c r="H5" s="173"/>
      <c r="I5" s="173"/>
      <c r="J5" s="173"/>
      <c r="K5" s="173"/>
    </row>
    <row r="6" spans="5:7" ht="15">
      <c r="E6" s="5"/>
      <c r="F6" s="5"/>
      <c r="G6" s="5"/>
    </row>
    <row r="7" spans="1:14" ht="15">
      <c r="A7" s="16"/>
      <c r="B7" s="16"/>
      <c r="C7" s="16"/>
      <c r="D7" s="17" t="s">
        <v>46</v>
      </c>
      <c r="E7" s="16"/>
      <c r="F7" s="16"/>
      <c r="G7" s="18" t="s">
        <v>3</v>
      </c>
      <c r="H7" s="19" t="s">
        <v>4</v>
      </c>
      <c r="I7" s="207" t="s">
        <v>80</v>
      </c>
      <c r="J7" s="20" t="s">
        <v>5</v>
      </c>
      <c r="K7" s="59" t="s">
        <v>6</v>
      </c>
      <c r="L7" s="62" t="s">
        <v>7</v>
      </c>
      <c r="M7" s="64" t="s">
        <v>32</v>
      </c>
      <c r="N7" s="16"/>
    </row>
    <row r="8" spans="1:14" ht="40.5" customHeight="1">
      <c r="A8" s="16"/>
      <c r="B8" s="16"/>
      <c r="C8" s="16"/>
      <c r="D8" s="16" t="s">
        <v>11</v>
      </c>
      <c r="E8" s="16"/>
      <c r="F8" s="214" t="s">
        <v>48</v>
      </c>
      <c r="G8" s="23" t="s">
        <v>21</v>
      </c>
      <c r="H8" s="24" t="s">
        <v>23</v>
      </c>
      <c r="I8" s="208"/>
      <c r="J8" s="54" t="s">
        <v>17</v>
      </c>
      <c r="K8" s="60" t="s">
        <v>24</v>
      </c>
      <c r="L8" s="63" t="s">
        <v>54</v>
      </c>
      <c r="M8" s="65" t="s">
        <v>55</v>
      </c>
      <c r="N8" s="16"/>
    </row>
    <row r="9" spans="1:14" ht="15">
      <c r="A9" s="16"/>
      <c r="B9" s="16" t="s">
        <v>0</v>
      </c>
      <c r="C9" s="16"/>
      <c r="D9" s="16" t="s">
        <v>1</v>
      </c>
      <c r="E9" s="16"/>
      <c r="F9" s="215"/>
      <c r="G9" s="27">
        <v>1</v>
      </c>
      <c r="H9" s="28">
        <v>2</v>
      </c>
      <c r="I9" s="208"/>
      <c r="J9" s="55">
        <v>3</v>
      </c>
      <c r="K9" s="61">
        <v>4</v>
      </c>
      <c r="L9" s="61">
        <v>5</v>
      </c>
      <c r="M9" s="66">
        <v>6</v>
      </c>
      <c r="N9" s="16" t="s">
        <v>11</v>
      </c>
    </row>
    <row r="10" spans="1:14" s="120" customFormat="1" ht="15">
      <c r="A10" s="210" t="s">
        <v>34</v>
      </c>
      <c r="B10" s="112"/>
      <c r="C10" s="112"/>
      <c r="D10" s="113"/>
      <c r="E10" s="114" t="s">
        <v>71</v>
      </c>
      <c r="F10" s="216"/>
      <c r="G10" s="115">
        <f>G39</f>
        <v>15.399999999999999</v>
      </c>
      <c r="H10" s="116">
        <f>H39</f>
        <v>16.4</v>
      </c>
      <c r="I10" s="209"/>
      <c r="J10" s="117">
        <f>I39</f>
        <v>23.6</v>
      </c>
      <c r="K10" s="118">
        <f>J39</f>
        <v>29.6</v>
      </c>
      <c r="L10" s="118">
        <f>K39</f>
        <v>60</v>
      </c>
      <c r="M10" s="119">
        <f>L39</f>
        <v>18</v>
      </c>
      <c r="N10" s="112"/>
    </row>
    <row r="11" spans="1:14" ht="11.25" customHeight="1">
      <c r="A11" s="211"/>
      <c r="B11" s="16"/>
      <c r="C11" s="16"/>
      <c r="D11" s="16"/>
      <c r="E11" s="16"/>
      <c r="F11" s="74"/>
      <c r="G11" s="49" t="s">
        <v>26</v>
      </c>
      <c r="H11" s="49" t="s">
        <v>26</v>
      </c>
      <c r="I11" s="29"/>
      <c r="J11" s="49" t="s">
        <v>26</v>
      </c>
      <c r="K11" s="31" t="s">
        <v>11</v>
      </c>
      <c r="L11" s="31" t="s">
        <v>11</v>
      </c>
      <c r="M11" s="31" t="s">
        <v>11</v>
      </c>
      <c r="N11" s="16"/>
    </row>
    <row r="12" spans="1:14" ht="15.75" customHeight="1">
      <c r="A12" s="211"/>
      <c r="B12" s="217" t="s">
        <v>49</v>
      </c>
      <c r="C12" s="220" t="s">
        <v>11</v>
      </c>
      <c r="D12" s="105" t="s">
        <v>50</v>
      </c>
      <c r="E12" s="106">
        <v>1</v>
      </c>
      <c r="F12" s="77">
        <f>'Input Data'!B19</f>
        <v>13</v>
      </c>
      <c r="G12" s="78">
        <f>'Input Data'!B51</f>
        <v>14</v>
      </c>
      <c r="H12" s="78">
        <f>'Input Data'!C51</f>
        <v>72</v>
      </c>
      <c r="I12" s="79">
        <f>'Input Data'!E51</f>
        <v>0.1</v>
      </c>
      <c r="J12" s="78">
        <f>'Input Data'!D51</f>
        <v>90</v>
      </c>
      <c r="K12" s="31" t="s">
        <v>75</v>
      </c>
      <c r="L12" s="31" t="s">
        <v>75</v>
      </c>
      <c r="M12" s="31" t="s">
        <v>75</v>
      </c>
      <c r="N12" s="16"/>
    </row>
    <row r="13" spans="1:14" ht="15.75" customHeight="1">
      <c r="A13" s="211"/>
      <c r="B13" s="218"/>
      <c r="C13" s="221"/>
      <c r="D13" s="107" t="s">
        <v>51</v>
      </c>
      <c r="E13" s="108">
        <v>2</v>
      </c>
      <c r="F13" s="77">
        <f>'Input Data'!B20</f>
        <v>3</v>
      </c>
      <c r="G13" s="78">
        <f>'Input Data'!B52</f>
        <v>68</v>
      </c>
      <c r="H13" s="78">
        <f>'Input Data'!C52</f>
        <v>81</v>
      </c>
      <c r="I13" s="79">
        <f>'Input Data'!E52</f>
        <v>0.1</v>
      </c>
      <c r="J13" s="78">
        <f>'Input Data'!D52</f>
        <v>120</v>
      </c>
      <c r="K13" s="31" t="s">
        <v>75</v>
      </c>
      <c r="L13" s="31" t="s">
        <v>75</v>
      </c>
      <c r="M13" s="31" t="s">
        <v>75</v>
      </c>
      <c r="N13" s="16"/>
    </row>
    <row r="14" spans="1:14" ht="15.75" customHeight="1">
      <c r="A14" s="211"/>
      <c r="B14" s="218"/>
      <c r="C14" s="221"/>
      <c r="D14" s="107" t="s">
        <v>52</v>
      </c>
      <c r="E14" s="108">
        <v>3</v>
      </c>
      <c r="F14" s="77">
        <f>'Input Data'!B21</f>
        <v>23</v>
      </c>
      <c r="G14" s="78">
        <f>'Input Data'!B53</f>
        <v>34</v>
      </c>
      <c r="H14" s="78">
        <f>'Input Data'!C53</f>
        <v>73</v>
      </c>
      <c r="I14" s="79">
        <f>'Input Data'!E53</f>
        <v>0.1</v>
      </c>
      <c r="J14" s="78">
        <f>'Input Data'!D53</f>
        <v>120</v>
      </c>
      <c r="K14" s="31" t="s">
        <v>75</v>
      </c>
      <c r="L14" s="31" t="s">
        <v>75</v>
      </c>
      <c r="M14" s="31" t="s">
        <v>75</v>
      </c>
      <c r="N14" s="16"/>
    </row>
    <row r="15" spans="1:14" ht="15.75" customHeight="1">
      <c r="A15" s="211"/>
      <c r="B15" s="219"/>
      <c r="C15" s="222"/>
      <c r="D15" s="109" t="s">
        <v>83</v>
      </c>
      <c r="E15" s="110">
        <v>4</v>
      </c>
      <c r="F15" s="77">
        <f>'Input Data'!B22</f>
        <v>15</v>
      </c>
      <c r="G15" s="78">
        <f>'Input Data'!B54</f>
        <v>8</v>
      </c>
      <c r="H15" s="78">
        <f>'Input Data'!C54</f>
        <v>62</v>
      </c>
      <c r="I15" s="79">
        <f>'Input Data'!E54</f>
        <v>0.05</v>
      </c>
      <c r="J15" s="78">
        <f>'Input Data'!D54</f>
        <v>140</v>
      </c>
      <c r="K15" s="31" t="s">
        <v>75</v>
      </c>
      <c r="L15" s="31" t="s">
        <v>75</v>
      </c>
      <c r="M15" s="31" t="s">
        <v>75</v>
      </c>
      <c r="N15" s="33" t="s">
        <v>11</v>
      </c>
    </row>
    <row r="16" spans="1:14" ht="15.75" customHeight="1">
      <c r="A16" s="212" t="s">
        <v>35</v>
      </c>
      <c r="B16" s="35" t="s">
        <v>84</v>
      </c>
      <c r="C16" s="36"/>
      <c r="D16" s="37"/>
      <c r="E16" s="37"/>
      <c r="F16" s="75">
        <f>SUM(F12:F14)</f>
        <v>39</v>
      </c>
      <c r="G16" s="68">
        <f>IF(F16=0,0,(G12*$F12+G13*$F13+G14*$F14)/$F16)</f>
        <v>29.94871794871795</v>
      </c>
      <c r="H16" s="69">
        <f>IF(F16=0,0,(H12*$F12+H13*$F13+H14*$F14)/$F16)</f>
        <v>73.28205128205128</v>
      </c>
      <c r="I16" s="69" t="s">
        <v>11</v>
      </c>
      <c r="J16" s="70">
        <f>IF(F16=0,0,(J12*$F12*I12+J13*$F13*I13+J14*$F14*I14)/$F16)</f>
        <v>11</v>
      </c>
      <c r="K16" s="40" t="s">
        <v>26</v>
      </c>
      <c r="L16" s="41"/>
      <c r="M16" s="40"/>
      <c r="N16" s="16"/>
    </row>
    <row r="17" spans="1:14" ht="15.75" customHeight="1">
      <c r="A17" s="213"/>
      <c r="B17" s="35" t="s">
        <v>85</v>
      </c>
      <c r="C17" s="36"/>
      <c r="D17" s="37"/>
      <c r="E17" s="37"/>
      <c r="F17" s="76">
        <f>+F15</f>
        <v>15</v>
      </c>
      <c r="G17" s="71">
        <f>G15</f>
        <v>8</v>
      </c>
      <c r="H17" s="72">
        <f>H15</f>
        <v>62</v>
      </c>
      <c r="I17" s="72" t="s">
        <v>11</v>
      </c>
      <c r="J17" s="73">
        <f>J15*I15</f>
        <v>7</v>
      </c>
      <c r="K17" s="40" t="s">
        <v>26</v>
      </c>
      <c r="L17" s="41"/>
      <c r="M17" s="40"/>
      <c r="N17" s="16"/>
    </row>
    <row r="18" spans="1:14" ht="15.75" customHeight="1">
      <c r="A18" s="213"/>
      <c r="B18" s="37" t="s">
        <v>86</v>
      </c>
      <c r="C18" s="37"/>
      <c r="D18" s="37"/>
      <c r="E18" s="37"/>
      <c r="F18" s="38"/>
      <c r="G18" s="40"/>
      <c r="H18" s="40"/>
      <c r="I18" s="40"/>
      <c r="J18" s="39">
        <f>SUM(G16:J16)-SUM(G17:J17)</f>
        <v>37.230769230769226</v>
      </c>
      <c r="K18" s="40" t="s">
        <v>26</v>
      </c>
      <c r="L18" s="41" t="s">
        <v>47</v>
      </c>
      <c r="M18" s="40"/>
      <c r="N18" s="16"/>
    </row>
    <row r="19" spans="1:14" ht="15.75" customHeight="1">
      <c r="A19" s="213"/>
      <c r="B19" s="37" t="s">
        <v>87</v>
      </c>
      <c r="C19" s="52"/>
      <c r="D19" s="37"/>
      <c r="E19" s="37"/>
      <c r="F19" s="43"/>
      <c r="G19" s="40"/>
      <c r="H19" s="40"/>
      <c r="I19" s="40"/>
      <c r="J19" s="67">
        <f>+J18*F17</f>
        <v>558.4615384615383</v>
      </c>
      <c r="K19" s="40" t="s">
        <v>26</v>
      </c>
      <c r="L19" s="41" t="s">
        <v>88</v>
      </c>
      <c r="M19" s="40"/>
      <c r="N19" s="16"/>
    </row>
    <row r="20" spans="1:14" ht="15.75" customHeight="1">
      <c r="A20" s="213"/>
      <c r="B20" s="37" t="s">
        <v>11</v>
      </c>
      <c r="C20" s="52"/>
      <c r="D20" s="37"/>
      <c r="E20" s="37"/>
      <c r="F20" s="43"/>
      <c r="G20" s="41"/>
      <c r="H20" s="40"/>
      <c r="I20" s="40"/>
      <c r="J20" s="44">
        <f>J19/60</f>
        <v>9.307692307692305</v>
      </c>
      <c r="K20" s="40" t="s">
        <v>27</v>
      </c>
      <c r="L20" s="41"/>
      <c r="M20" s="40"/>
      <c r="N20" s="16"/>
    </row>
    <row r="21" spans="1:14" ht="15.75" customHeight="1">
      <c r="A21" s="213"/>
      <c r="B21" s="37" t="s">
        <v>11</v>
      </c>
      <c r="C21" s="52"/>
      <c r="D21" s="37"/>
      <c r="E21" s="37"/>
      <c r="F21" s="88">
        <f>'Input Data'!B61</f>
        <v>6</v>
      </c>
      <c r="G21" s="41" t="s">
        <v>59</v>
      </c>
      <c r="H21" s="40"/>
      <c r="I21" s="40"/>
      <c r="J21" s="50">
        <f>J20*AVERAGE(G10:J10)/60</f>
        <v>2.8647008547008537</v>
      </c>
      <c r="K21" s="40" t="s">
        <v>29</v>
      </c>
      <c r="L21" s="41" t="s">
        <v>69</v>
      </c>
      <c r="M21" s="40"/>
      <c r="N21" s="16"/>
    </row>
    <row r="22" spans="1:14" ht="15.75" customHeight="1">
      <c r="A22" s="213"/>
      <c r="B22" s="37" t="s">
        <v>89</v>
      </c>
      <c r="C22" s="52"/>
      <c r="D22" s="37"/>
      <c r="E22" s="37"/>
      <c r="F22" s="43"/>
      <c r="G22" s="40"/>
      <c r="H22" s="40"/>
      <c r="I22" s="40"/>
      <c r="J22" s="45">
        <f>52*J21*F21</f>
        <v>893.7866666666663</v>
      </c>
      <c r="K22" s="40" t="s">
        <v>33</v>
      </c>
      <c r="L22" s="41" t="s">
        <v>60</v>
      </c>
      <c r="M22" s="40"/>
      <c r="N22" s="16"/>
    </row>
    <row r="23" spans="1:14" ht="15.75" customHeight="1">
      <c r="A23" s="51"/>
      <c r="B23" s="35" t="s">
        <v>110</v>
      </c>
      <c r="C23" s="36"/>
      <c r="D23" s="37"/>
      <c r="E23" s="37"/>
      <c r="F23" s="149">
        <f>'Input Data'!B8</f>
        <v>0.2</v>
      </c>
      <c r="G23" s="40" t="s">
        <v>56</v>
      </c>
      <c r="I23" s="40"/>
      <c r="J23" s="45">
        <f>F23*F17</f>
        <v>3</v>
      </c>
      <c r="K23" s="41" t="s">
        <v>57</v>
      </c>
      <c r="L23" s="41"/>
      <c r="M23" s="40"/>
      <c r="N23" s="16"/>
    </row>
    <row r="24" spans="1:14" ht="15.75" customHeight="1">
      <c r="A24" s="51"/>
      <c r="B24" s="35" t="s">
        <v>114</v>
      </c>
      <c r="C24" s="36"/>
      <c r="D24" s="37"/>
      <c r="E24" s="37"/>
      <c r="J24" s="45">
        <f>J23*F21*52</f>
        <v>936</v>
      </c>
      <c r="K24" s="41"/>
      <c r="L24" s="41"/>
      <c r="M24" s="40"/>
      <c r="N24" s="16"/>
    </row>
    <row r="25" spans="1:14" ht="15.75" customHeight="1" thickBot="1">
      <c r="A25" s="51"/>
      <c r="B25" s="35" t="s">
        <v>113</v>
      </c>
      <c r="C25" s="36"/>
      <c r="D25" s="37"/>
      <c r="E25" s="37"/>
      <c r="F25" s="150">
        <f>'Input Data'!F8*12</f>
        <v>240</v>
      </c>
      <c r="G25" s="151" t="s">
        <v>112</v>
      </c>
      <c r="H25" s="150">
        <f>'Input Data'!$F$9/3</f>
        <v>66.66666666666667</v>
      </c>
      <c r="I25" s="151" t="s">
        <v>111</v>
      </c>
      <c r="J25" s="45">
        <f>+F25+H25</f>
        <v>306.6666666666667</v>
      </c>
      <c r="K25" s="41"/>
      <c r="L25" s="41"/>
      <c r="M25" s="40"/>
      <c r="N25" s="16"/>
    </row>
    <row r="26" spans="1:14" ht="15.75" customHeight="1" thickBot="1" thickTop="1">
      <c r="A26" s="51"/>
      <c r="B26" s="35" t="s">
        <v>58</v>
      </c>
      <c r="C26" s="36"/>
      <c r="D26" s="37"/>
      <c r="E26" s="37"/>
      <c r="J26" s="89">
        <f>J22-(J24+J25)</f>
        <v>-348.88000000000045</v>
      </c>
      <c r="K26" s="90" t="s">
        <v>76</v>
      </c>
      <c r="L26" s="41"/>
      <c r="M26" s="40"/>
      <c r="N26" s="16"/>
    </row>
    <row r="27" spans="1:14" ht="15.75" thickTop="1">
      <c r="A27" s="46"/>
      <c r="B27" s="16"/>
      <c r="C27" s="16" t="s">
        <v>90</v>
      </c>
      <c r="D27" s="16"/>
      <c r="E27" s="16"/>
      <c r="F27" s="47">
        <f>F17/(F16+F17)</f>
        <v>0.2777777777777778</v>
      </c>
      <c r="G27" s="48"/>
      <c r="H27" s="48"/>
      <c r="I27" s="48"/>
      <c r="J27" s="48"/>
      <c r="K27" s="48"/>
      <c r="L27" s="48"/>
      <c r="M27" s="48"/>
      <c r="N27" s="16"/>
    </row>
    <row r="28" ht="8.25" customHeight="1"/>
    <row r="29" spans="5:11" ht="15">
      <c r="E29" s="5"/>
      <c r="F29" s="5"/>
      <c r="G29" s="5"/>
      <c r="K29" s="53" t="s">
        <v>91</v>
      </c>
    </row>
    <row r="30" spans="2:11" ht="15.75" thickBot="1">
      <c r="B30" s="16"/>
      <c r="E30" s="5"/>
      <c r="F30" s="5"/>
      <c r="G30" s="5"/>
      <c r="K30" s="53"/>
    </row>
    <row r="31" spans="1:12" ht="15">
      <c r="A31" s="199" t="s">
        <v>98</v>
      </c>
      <c r="B31" s="200"/>
      <c r="C31" s="200"/>
      <c r="D31" s="200"/>
      <c r="E31" s="205" t="s">
        <v>67</v>
      </c>
      <c r="F31" s="205"/>
      <c r="G31" s="205"/>
      <c r="H31" s="205"/>
      <c r="I31" s="205"/>
      <c r="J31" s="205"/>
      <c r="K31" s="205"/>
      <c r="L31" s="206"/>
    </row>
    <row r="32" spans="1:12" ht="15">
      <c r="A32" s="201"/>
      <c r="B32" s="202"/>
      <c r="C32" s="202"/>
      <c r="D32" s="202"/>
      <c r="E32" s="95"/>
      <c r="F32" s="95"/>
      <c r="G32" s="18" t="s">
        <v>3</v>
      </c>
      <c r="H32" s="19" t="s">
        <v>4</v>
      </c>
      <c r="I32" s="20" t="s">
        <v>5</v>
      </c>
      <c r="J32" s="21" t="s">
        <v>6</v>
      </c>
      <c r="K32" s="22" t="s">
        <v>7</v>
      </c>
      <c r="L32" s="96" t="s">
        <v>32</v>
      </c>
    </row>
    <row r="33" spans="1:12" ht="87" customHeight="1">
      <c r="A33" s="201"/>
      <c r="B33" s="202"/>
      <c r="C33" s="202"/>
      <c r="D33" s="202"/>
      <c r="E33" s="95"/>
      <c r="F33" s="95"/>
      <c r="G33" s="23" t="s">
        <v>21</v>
      </c>
      <c r="H33" s="24" t="s">
        <v>23</v>
      </c>
      <c r="I33" s="54" t="s">
        <v>17</v>
      </c>
      <c r="J33" s="25" t="s">
        <v>24</v>
      </c>
      <c r="K33" s="26" t="s">
        <v>54</v>
      </c>
      <c r="L33" s="97" t="s">
        <v>55</v>
      </c>
    </row>
    <row r="34" spans="1:12" ht="15">
      <c r="A34" s="201"/>
      <c r="B34" s="202"/>
      <c r="C34" s="202"/>
      <c r="D34" s="202"/>
      <c r="E34" s="98" t="s">
        <v>66</v>
      </c>
      <c r="F34" s="99" t="s">
        <v>70</v>
      </c>
      <c r="G34" s="56">
        <v>1</v>
      </c>
      <c r="H34" s="57">
        <v>2</v>
      </c>
      <c r="I34" s="58">
        <v>3</v>
      </c>
      <c r="J34" s="56">
        <v>4</v>
      </c>
      <c r="K34" s="56">
        <v>5</v>
      </c>
      <c r="L34" s="100">
        <v>6</v>
      </c>
    </row>
    <row r="35" spans="1:12" ht="14.25" customHeight="1">
      <c r="A35" s="201"/>
      <c r="B35" s="202"/>
      <c r="C35" s="202"/>
      <c r="D35" s="202"/>
      <c r="E35" s="95" t="s">
        <v>64</v>
      </c>
      <c r="F35" s="130">
        <f>'Input Data'!B13</f>
        <v>60</v>
      </c>
      <c r="G35" s="94">
        <f>'Input Data'!B35</f>
        <v>0.05</v>
      </c>
      <c r="H35" s="94">
        <f>'Input Data'!C35</f>
        <v>0</v>
      </c>
      <c r="I35" s="94">
        <f>'Input Data'!D35</f>
        <v>0.2</v>
      </c>
      <c r="J35" s="94">
        <f>'Input Data'!E35</f>
        <v>0.3</v>
      </c>
      <c r="K35" s="94">
        <f>'Input Data'!F35</f>
        <v>1</v>
      </c>
      <c r="L35" s="94">
        <f>'Input Data'!G35</f>
        <v>0.1</v>
      </c>
    </row>
    <row r="36" spans="1:12" ht="15">
      <c r="A36" s="201"/>
      <c r="B36" s="202"/>
      <c r="C36" s="202"/>
      <c r="D36" s="202"/>
      <c r="E36" s="95" t="s">
        <v>61</v>
      </c>
      <c r="F36" s="130">
        <f>'Input Data'!B14</f>
        <v>16</v>
      </c>
      <c r="G36" s="94">
        <f>'Input Data'!B36</f>
        <v>0.25</v>
      </c>
      <c r="H36" s="94">
        <f>'Input Data'!C36</f>
        <v>0.9</v>
      </c>
      <c r="I36" s="94">
        <f>'Input Data'!D36</f>
        <v>0.6</v>
      </c>
      <c r="J36" s="94">
        <f>'Input Data'!E36</f>
        <v>0.6</v>
      </c>
      <c r="K36" s="94">
        <f>'Input Data'!F36</f>
        <v>0</v>
      </c>
      <c r="L36" s="94">
        <f>'Input Data'!G36</f>
        <v>0.1</v>
      </c>
    </row>
    <row r="37" spans="1:12" ht="15">
      <c r="A37" s="201"/>
      <c r="B37" s="202"/>
      <c r="C37" s="202"/>
      <c r="D37" s="202"/>
      <c r="E37" s="95" t="s">
        <v>62</v>
      </c>
      <c r="F37" s="130">
        <f>'Input Data'!B15</f>
        <v>12</v>
      </c>
      <c r="G37" s="94">
        <f>'Input Data'!B37</f>
        <v>0.7</v>
      </c>
      <c r="H37" s="94">
        <f>'Input Data'!C37</f>
        <v>0</v>
      </c>
      <c r="I37" s="94">
        <f>'Input Data'!D37</f>
        <v>0</v>
      </c>
      <c r="J37" s="94">
        <f>'Input Data'!E37</f>
        <v>0</v>
      </c>
      <c r="K37" s="94">
        <f>'Input Data'!F37</f>
        <v>0</v>
      </c>
      <c r="L37" s="94">
        <f>'Input Data'!G37</f>
        <v>0.7</v>
      </c>
    </row>
    <row r="38" spans="1:12" ht="15">
      <c r="A38" s="201"/>
      <c r="B38" s="202"/>
      <c r="C38" s="202"/>
      <c r="D38" s="202"/>
      <c r="E38" s="80" t="s">
        <v>63</v>
      </c>
      <c r="F38" s="130">
        <f>'Input Data'!B16</f>
        <v>20</v>
      </c>
      <c r="G38" s="94">
        <f>'Input Data'!B38</f>
        <v>0</v>
      </c>
      <c r="H38" s="94">
        <f>'Input Data'!C38</f>
        <v>0.1</v>
      </c>
      <c r="I38" s="94">
        <f>'Input Data'!D38</f>
        <v>0.1</v>
      </c>
      <c r="J38" s="94">
        <f>'Input Data'!E38</f>
        <v>0.1</v>
      </c>
      <c r="K38" s="94">
        <f>'Input Data'!F38</f>
        <v>0</v>
      </c>
      <c r="L38" s="94">
        <f>'Input Data'!G38</f>
        <v>0.1</v>
      </c>
    </row>
    <row r="39" spans="1:12" ht="15.75" thickBot="1">
      <c r="A39" s="203"/>
      <c r="B39" s="204"/>
      <c r="C39" s="204"/>
      <c r="D39" s="204"/>
      <c r="E39" s="101" t="s">
        <v>65</v>
      </c>
      <c r="F39" s="101"/>
      <c r="G39" s="102">
        <f aca="true" t="shared" si="0" ref="G39:L39">SUMPRODUCT($F35:$F38,G35:G38)</f>
        <v>15.399999999999999</v>
      </c>
      <c r="H39" s="102">
        <f t="shared" si="0"/>
        <v>16.4</v>
      </c>
      <c r="I39" s="102">
        <f t="shared" si="0"/>
        <v>23.6</v>
      </c>
      <c r="J39" s="102">
        <f t="shared" si="0"/>
        <v>29.6</v>
      </c>
      <c r="K39" s="102">
        <f t="shared" si="0"/>
        <v>60</v>
      </c>
      <c r="L39" s="103">
        <f t="shared" si="0"/>
        <v>18</v>
      </c>
    </row>
    <row r="41" spans="5:7" ht="15">
      <c r="E41" s="5"/>
      <c r="F41" s="5"/>
      <c r="G41" s="5"/>
    </row>
    <row r="42" spans="5:7" ht="15">
      <c r="E42" s="5"/>
      <c r="F42" s="5"/>
      <c r="G42" s="5"/>
    </row>
    <row r="43" ht="15">
      <c r="G43" s="5"/>
    </row>
    <row r="44" ht="15">
      <c r="G44" s="5"/>
    </row>
    <row r="45" ht="15">
      <c r="G45" s="5"/>
    </row>
    <row r="46" ht="15">
      <c r="G46" s="5"/>
    </row>
  </sheetData>
  <sheetProtection formatCells="0"/>
  <mergeCells count="8">
    <mergeCell ref="A31:D39"/>
    <mergeCell ref="E31:L31"/>
    <mergeCell ref="I7:I10"/>
    <mergeCell ref="A10:A15"/>
    <mergeCell ref="A16:A22"/>
    <mergeCell ref="F8:F10"/>
    <mergeCell ref="B12:B15"/>
    <mergeCell ref="C12:C15"/>
  </mergeCells>
  <printOptions/>
  <pageMargins left="0.7" right="0.7" top="0.75" bottom="0.75" header="0.3" footer="0.3"/>
  <pageSetup fitToHeight="1" fitToWidth="1" horizontalDpi="600" verticalDpi="600" orientation="portrait" scale="56" r:id="rId1"/>
</worksheet>
</file>

<file path=xl/worksheets/sheet5.xml><?xml version="1.0" encoding="utf-8"?>
<worksheet xmlns="http://schemas.openxmlformats.org/spreadsheetml/2006/main" xmlns:r="http://schemas.openxmlformats.org/officeDocument/2006/relationships">
  <dimension ref="A1:N43"/>
  <sheetViews>
    <sheetView zoomScalePageLayoutView="0" workbookViewId="0" topLeftCell="A4">
      <selection activeCell="A27" sqref="A27:D35"/>
    </sheetView>
  </sheetViews>
  <sheetFormatPr defaultColWidth="9.140625" defaultRowHeight="15"/>
  <cols>
    <col min="1" max="1" width="3.140625" style="0" customWidth="1"/>
    <col min="2" max="2" width="11.28125" style="0" customWidth="1"/>
    <col min="3" max="3" width="4.140625" style="0" customWidth="1"/>
    <col min="4" max="4" width="15.00390625" style="0" customWidth="1"/>
    <col min="5" max="5" width="16.7109375" style="0" customWidth="1"/>
    <col min="6" max="6" width="9.00390625" style="0" customWidth="1"/>
    <col min="7" max="7" width="11.57421875" style="0" customWidth="1"/>
    <col min="8" max="8" width="13.7109375" style="0" customWidth="1"/>
    <col min="9" max="9" width="12.7109375" style="0" customWidth="1"/>
    <col min="10" max="10" width="20.00390625" style="0" customWidth="1"/>
    <col min="11" max="11" width="15.421875" style="0" customWidth="1"/>
    <col min="12" max="12" width="13.57421875" style="0" customWidth="1"/>
    <col min="13" max="13" width="16.421875" style="0" customWidth="1"/>
  </cols>
  <sheetData>
    <row r="1" spans="1:11" ht="15">
      <c r="A1" s="172" t="s">
        <v>123</v>
      </c>
      <c r="B1" s="173"/>
      <c r="C1" s="173"/>
      <c r="D1" s="173"/>
      <c r="E1" s="174"/>
      <c r="F1" s="174"/>
      <c r="G1" s="174"/>
      <c r="H1" s="173"/>
      <c r="I1" s="173"/>
      <c r="J1" s="173"/>
      <c r="K1" s="173"/>
    </row>
    <row r="2" spans="1:11" ht="15">
      <c r="A2" s="175"/>
      <c r="B2" s="173"/>
      <c r="C2" s="173"/>
      <c r="D2" s="173"/>
      <c r="E2" s="173"/>
      <c r="F2" s="173"/>
      <c r="G2" s="173"/>
      <c r="H2" s="173"/>
      <c r="I2" s="173"/>
      <c r="J2" s="173"/>
      <c r="K2" s="173"/>
    </row>
    <row r="3" spans="1:11" ht="15">
      <c r="A3" s="175" t="s">
        <v>150</v>
      </c>
      <c r="B3" s="173"/>
      <c r="C3" s="173"/>
      <c r="D3" s="173"/>
      <c r="E3" s="174"/>
      <c r="F3" s="174"/>
      <c r="G3" s="174"/>
      <c r="H3" s="173"/>
      <c r="I3" s="173"/>
      <c r="J3" s="173"/>
      <c r="K3" s="173"/>
    </row>
    <row r="4" spans="1:11" ht="15">
      <c r="A4" s="175" t="s">
        <v>151</v>
      </c>
      <c r="B4" s="173"/>
      <c r="C4" s="173"/>
      <c r="D4" s="173"/>
      <c r="E4" s="174"/>
      <c r="F4" s="174"/>
      <c r="G4" s="174"/>
      <c r="H4" s="173"/>
      <c r="I4" s="173"/>
      <c r="J4" s="173"/>
      <c r="K4" s="173"/>
    </row>
    <row r="5" spans="1:11" ht="15">
      <c r="A5" s="175" t="s">
        <v>170</v>
      </c>
      <c r="B5" s="173"/>
      <c r="C5" s="173"/>
      <c r="D5" s="173"/>
      <c r="E5" s="173"/>
      <c r="F5" s="173"/>
      <c r="G5" s="174"/>
      <c r="H5" s="173"/>
      <c r="I5" s="173"/>
      <c r="J5" s="173"/>
      <c r="K5" s="173"/>
    </row>
    <row r="6" spans="1:7" ht="15">
      <c r="A6" s="16"/>
      <c r="G6" s="5"/>
    </row>
    <row r="7" spans="1:14" ht="15" customHeight="1">
      <c r="A7" s="16"/>
      <c r="B7" s="16"/>
      <c r="C7" s="16"/>
      <c r="D7" s="17" t="s">
        <v>46</v>
      </c>
      <c r="E7" s="16"/>
      <c r="F7" s="16"/>
      <c r="G7" s="18" t="s">
        <v>3</v>
      </c>
      <c r="H7" s="19" t="s">
        <v>4</v>
      </c>
      <c r="I7" s="207" t="s">
        <v>80</v>
      </c>
      <c r="J7" s="20" t="s">
        <v>5</v>
      </c>
      <c r="K7" s="59" t="s">
        <v>6</v>
      </c>
      <c r="L7" s="62" t="s">
        <v>7</v>
      </c>
      <c r="M7" s="64" t="s">
        <v>32</v>
      </c>
      <c r="N7" s="16"/>
    </row>
    <row r="8" spans="1:14" ht="40.5" customHeight="1">
      <c r="A8" s="16"/>
      <c r="B8" s="16"/>
      <c r="C8" s="16"/>
      <c r="D8" s="16" t="s">
        <v>11</v>
      </c>
      <c r="E8" s="16"/>
      <c r="F8" s="214" t="s">
        <v>48</v>
      </c>
      <c r="G8" s="23" t="s">
        <v>21</v>
      </c>
      <c r="H8" s="24" t="s">
        <v>23</v>
      </c>
      <c r="I8" s="208"/>
      <c r="J8" s="54" t="s">
        <v>17</v>
      </c>
      <c r="K8" s="60" t="s">
        <v>24</v>
      </c>
      <c r="L8" s="63" t="s">
        <v>54</v>
      </c>
      <c r="M8" s="65" t="s">
        <v>55</v>
      </c>
      <c r="N8" s="16"/>
    </row>
    <row r="9" spans="1:14" ht="15">
      <c r="A9" s="16"/>
      <c r="B9" s="16" t="s">
        <v>0</v>
      </c>
      <c r="C9" s="16"/>
      <c r="D9" s="16" t="s">
        <v>1</v>
      </c>
      <c r="E9" s="16"/>
      <c r="F9" s="215"/>
      <c r="G9" s="27">
        <v>1</v>
      </c>
      <c r="H9" s="28">
        <v>2</v>
      </c>
      <c r="I9" s="208"/>
      <c r="J9" s="55">
        <v>3</v>
      </c>
      <c r="K9" s="61">
        <v>4</v>
      </c>
      <c r="L9" s="61">
        <v>5</v>
      </c>
      <c r="M9" s="66">
        <v>6</v>
      </c>
      <c r="N9" s="16" t="s">
        <v>11</v>
      </c>
    </row>
    <row r="10" spans="1:14" s="128" customFormat="1" ht="15">
      <c r="A10" s="210" t="s">
        <v>34</v>
      </c>
      <c r="B10" s="121"/>
      <c r="C10" s="121"/>
      <c r="D10" s="81"/>
      <c r="E10" s="122" t="s">
        <v>71</v>
      </c>
      <c r="F10" s="216"/>
      <c r="G10" s="123">
        <f>G35</f>
        <v>15.399999999999999</v>
      </c>
      <c r="H10" s="124">
        <f>H35</f>
        <v>16.4</v>
      </c>
      <c r="I10" s="209"/>
      <c r="J10" s="125">
        <f>I35</f>
        <v>23.6</v>
      </c>
      <c r="K10" s="126">
        <f>J35</f>
        <v>29.6</v>
      </c>
      <c r="L10" s="126">
        <f>K35</f>
        <v>60</v>
      </c>
      <c r="M10" s="127">
        <f>L35</f>
        <v>18</v>
      </c>
      <c r="N10" s="121"/>
    </row>
    <row r="11" spans="1:14" ht="11.25" customHeight="1">
      <c r="A11" s="211"/>
      <c r="B11" s="16"/>
      <c r="C11" s="16"/>
      <c r="D11" s="16"/>
      <c r="E11" s="16"/>
      <c r="F11" s="74"/>
      <c r="G11" s="49" t="s">
        <v>26</v>
      </c>
      <c r="H11" s="49" t="s">
        <v>26</v>
      </c>
      <c r="I11" s="29"/>
      <c r="J11" s="49" t="s">
        <v>26</v>
      </c>
      <c r="K11" s="31" t="s">
        <v>11</v>
      </c>
      <c r="L11" s="31" t="s">
        <v>11</v>
      </c>
      <c r="M11" s="31" t="s">
        <v>11</v>
      </c>
      <c r="N11" s="16"/>
    </row>
    <row r="12" spans="1:14" ht="15.75" customHeight="1">
      <c r="A12" s="211"/>
      <c r="B12" s="223" t="s">
        <v>72</v>
      </c>
      <c r="C12" s="226" t="s">
        <v>11</v>
      </c>
      <c r="D12" s="105" t="s">
        <v>50</v>
      </c>
      <c r="E12" s="106">
        <v>1</v>
      </c>
      <c r="F12" s="93">
        <f>'Input Data'!B23</f>
        <v>38</v>
      </c>
      <c r="G12" s="78">
        <f>'Input Data'!B55</f>
        <v>20</v>
      </c>
      <c r="H12" s="78">
        <f>'Input Data'!C55</f>
        <v>25</v>
      </c>
      <c r="I12" s="79">
        <f>'Input Data'!E55</f>
        <v>0.15</v>
      </c>
      <c r="J12" s="78">
        <f>'Input Data'!D55</f>
        <v>90</v>
      </c>
      <c r="K12" s="31" t="s">
        <v>75</v>
      </c>
      <c r="L12" s="31" t="s">
        <v>75</v>
      </c>
      <c r="M12" s="31" t="s">
        <v>75</v>
      </c>
      <c r="N12" s="16"/>
    </row>
    <row r="13" spans="1:14" ht="15.75" customHeight="1">
      <c r="A13" s="211"/>
      <c r="B13" s="224"/>
      <c r="C13" s="227"/>
      <c r="D13" s="107" t="s">
        <v>51</v>
      </c>
      <c r="E13" s="108">
        <v>2</v>
      </c>
      <c r="F13" s="93">
        <f>'Input Data'!B24</f>
        <v>29</v>
      </c>
      <c r="G13" s="78">
        <f>'Input Data'!B56</f>
        <v>30</v>
      </c>
      <c r="H13" s="78">
        <f>'Input Data'!C56</f>
        <v>30</v>
      </c>
      <c r="I13" s="79">
        <f>'Input Data'!E56</f>
        <v>0.1</v>
      </c>
      <c r="J13" s="78">
        <f>'Input Data'!D56</f>
        <v>120</v>
      </c>
      <c r="K13" s="31" t="s">
        <v>75</v>
      </c>
      <c r="L13" s="31" t="s">
        <v>75</v>
      </c>
      <c r="M13" s="31" t="s">
        <v>75</v>
      </c>
      <c r="N13" s="16"/>
    </row>
    <row r="14" spans="1:14" ht="15.75" customHeight="1">
      <c r="A14" s="211"/>
      <c r="B14" s="224"/>
      <c r="C14" s="227"/>
      <c r="D14" s="107" t="s">
        <v>52</v>
      </c>
      <c r="E14" s="108">
        <v>3</v>
      </c>
      <c r="F14" s="93">
        <f>'Input Data'!B25</f>
        <v>8</v>
      </c>
      <c r="G14" s="78">
        <f>'Input Data'!B57</f>
        <v>30</v>
      </c>
      <c r="H14" s="78">
        <f>'Input Data'!C57</f>
        <v>30</v>
      </c>
      <c r="I14" s="79">
        <f>'Input Data'!E57</f>
        <v>0.1</v>
      </c>
      <c r="J14" s="78">
        <f>'Input Data'!D57</f>
        <v>120</v>
      </c>
      <c r="K14" s="31" t="s">
        <v>75</v>
      </c>
      <c r="L14" s="31" t="s">
        <v>75</v>
      </c>
      <c r="M14" s="31" t="s">
        <v>75</v>
      </c>
      <c r="N14" s="16"/>
    </row>
    <row r="15" spans="1:14" ht="15.75" customHeight="1">
      <c r="A15" s="211"/>
      <c r="B15" s="225"/>
      <c r="C15" s="228"/>
      <c r="D15" s="109" t="s">
        <v>53</v>
      </c>
      <c r="E15" s="110">
        <v>4</v>
      </c>
      <c r="F15" s="93">
        <f>'Input Data'!B26</f>
        <v>62</v>
      </c>
      <c r="G15" s="78">
        <f>'Input Data'!B58</f>
        <v>15</v>
      </c>
      <c r="H15" s="78">
        <f>'Input Data'!C58</f>
        <v>5</v>
      </c>
      <c r="I15" s="79">
        <f>'Input Data'!E58</f>
        <v>0.05</v>
      </c>
      <c r="J15" s="78">
        <f>'Input Data'!D58</f>
        <v>160</v>
      </c>
      <c r="K15" s="31" t="s">
        <v>75</v>
      </c>
      <c r="L15" s="31" t="s">
        <v>75</v>
      </c>
      <c r="M15" s="31" t="s">
        <v>75</v>
      </c>
      <c r="N15" s="16"/>
    </row>
    <row r="16" spans="1:14" ht="15.75" customHeight="1">
      <c r="A16" s="212" t="s">
        <v>35</v>
      </c>
      <c r="B16" s="35" t="s">
        <v>73</v>
      </c>
      <c r="C16" s="36"/>
      <c r="D16" s="37"/>
      <c r="E16" s="37"/>
      <c r="F16" s="75">
        <f>SUM(F12:F14)</f>
        <v>75</v>
      </c>
      <c r="G16" s="68">
        <f>IF(F16=0,0,(G12*$F12+G13*$F13+G14*$F14)/$F16)</f>
        <v>24.933333333333334</v>
      </c>
      <c r="H16" s="69">
        <f>IF(F16=0,0,(H12*$F12+H13*$F13+H14*$F14)/$F16)</f>
        <v>27.466666666666665</v>
      </c>
      <c r="I16" s="69" t="s">
        <v>11</v>
      </c>
      <c r="J16" s="70">
        <f>IF(F16=0,0,(J12*$F12*I12+J13*$F13*I13+J14*$F14*I14)/$F16)</f>
        <v>12.76</v>
      </c>
      <c r="K16" s="40" t="s">
        <v>26</v>
      </c>
      <c r="L16" s="41"/>
      <c r="M16" s="40"/>
      <c r="N16" s="16"/>
    </row>
    <row r="17" spans="1:14" ht="15.75" customHeight="1">
      <c r="A17" s="213"/>
      <c r="B17" s="35" t="s">
        <v>85</v>
      </c>
      <c r="C17" s="36"/>
      <c r="D17" s="37"/>
      <c r="E17" s="37"/>
      <c r="F17" s="76">
        <f>+F15</f>
        <v>62</v>
      </c>
      <c r="G17" s="71">
        <f>+G15</f>
        <v>15</v>
      </c>
      <c r="H17" s="72">
        <f>+H15</f>
        <v>5</v>
      </c>
      <c r="I17" s="72" t="s">
        <v>11</v>
      </c>
      <c r="J17" s="73">
        <f>+J15*I15</f>
        <v>8</v>
      </c>
      <c r="K17" s="40" t="s">
        <v>26</v>
      </c>
      <c r="L17" s="41"/>
      <c r="M17" s="40"/>
      <c r="N17" s="16"/>
    </row>
    <row r="18" spans="1:14" ht="15.75" customHeight="1">
      <c r="A18" s="213"/>
      <c r="B18" s="37" t="s">
        <v>86</v>
      </c>
      <c r="C18" s="37"/>
      <c r="D18" s="37"/>
      <c r="E18" s="37"/>
      <c r="F18" s="38"/>
      <c r="G18" s="40"/>
      <c r="H18" s="40"/>
      <c r="I18" s="40"/>
      <c r="J18" s="42">
        <f>SUM(G16:J16)-SUM(G17:J17)</f>
        <v>37.16</v>
      </c>
      <c r="K18" s="40" t="s">
        <v>26</v>
      </c>
      <c r="L18" s="41" t="s">
        <v>47</v>
      </c>
      <c r="M18" s="40"/>
      <c r="N18" s="16"/>
    </row>
    <row r="19" spans="1:14" ht="15.75" customHeight="1">
      <c r="A19" s="213"/>
      <c r="B19" s="37" t="s">
        <v>87</v>
      </c>
      <c r="C19" s="52"/>
      <c r="D19" s="37"/>
      <c r="E19" s="37"/>
      <c r="F19" s="43"/>
      <c r="G19" s="40"/>
      <c r="H19" s="40"/>
      <c r="I19" s="40"/>
      <c r="J19" s="42">
        <f>+J18*F17</f>
        <v>2303.9199999999996</v>
      </c>
      <c r="K19" s="40" t="s">
        <v>26</v>
      </c>
      <c r="L19" s="41" t="s">
        <v>88</v>
      </c>
      <c r="M19" s="40"/>
      <c r="N19" s="16"/>
    </row>
    <row r="20" spans="1:14" ht="15.75" customHeight="1">
      <c r="A20" s="213"/>
      <c r="B20" s="37" t="s">
        <v>11</v>
      </c>
      <c r="C20" s="52"/>
      <c r="D20" s="37"/>
      <c r="E20" s="37"/>
      <c r="F20" s="43"/>
      <c r="G20" s="41"/>
      <c r="H20" s="40"/>
      <c r="I20" s="40"/>
      <c r="J20" s="44">
        <f>J19/60</f>
        <v>38.398666666666664</v>
      </c>
      <c r="K20" s="40" t="s">
        <v>27</v>
      </c>
      <c r="L20" s="41"/>
      <c r="M20" s="40"/>
      <c r="N20" s="16"/>
    </row>
    <row r="21" spans="1:14" ht="15.75" customHeight="1">
      <c r="A21" s="213"/>
      <c r="B21" s="37" t="s">
        <v>11</v>
      </c>
      <c r="C21" s="52"/>
      <c r="D21" s="37"/>
      <c r="E21" s="37"/>
      <c r="F21" s="78">
        <f>'Input Data'!B61</f>
        <v>6</v>
      </c>
      <c r="G21" s="41" t="s">
        <v>59</v>
      </c>
      <c r="H21" s="40"/>
      <c r="I21" s="40"/>
      <c r="J21" s="50">
        <f>J20*AVERAGE(G10:J10)/60</f>
        <v>11.818256296296294</v>
      </c>
      <c r="K21" s="40" t="s">
        <v>29</v>
      </c>
      <c r="L21" s="41" t="s">
        <v>69</v>
      </c>
      <c r="M21" s="40"/>
      <c r="N21" s="16"/>
    </row>
    <row r="22" spans="1:14" ht="15.75" customHeight="1">
      <c r="A22" s="213"/>
      <c r="B22" s="37" t="s">
        <v>89</v>
      </c>
      <c r="C22" s="52"/>
      <c r="D22" s="37"/>
      <c r="E22" s="37"/>
      <c r="F22" s="43"/>
      <c r="G22" s="40"/>
      <c r="H22" s="40"/>
      <c r="I22" s="40"/>
      <c r="J22" s="45">
        <f>52*J21*F21</f>
        <v>3687.2959644444436</v>
      </c>
      <c r="K22" s="40" t="s">
        <v>33</v>
      </c>
      <c r="L22" s="41" t="s">
        <v>60</v>
      </c>
      <c r="M22" s="40"/>
      <c r="N22" s="16"/>
    </row>
    <row r="23" spans="1:14" ht="15.75" customHeight="1" thickBot="1">
      <c r="A23" s="51"/>
      <c r="B23" s="35" t="s">
        <v>109</v>
      </c>
      <c r="C23" s="36"/>
      <c r="D23" s="37"/>
      <c r="E23" s="37"/>
      <c r="F23" s="148">
        <f>'Input Data'!B9</f>
        <v>0.18</v>
      </c>
      <c r="G23" s="41" t="s">
        <v>68</v>
      </c>
      <c r="H23" s="52"/>
      <c r="I23" s="40"/>
      <c r="J23" s="45">
        <f>F23*F17*F21*52</f>
        <v>3481.9200000000005</v>
      </c>
      <c r="K23" s="40"/>
      <c r="L23" s="41"/>
      <c r="M23" s="40"/>
      <c r="N23" s="16"/>
    </row>
    <row r="24" spans="1:14" ht="15.75" customHeight="1" thickBot="1" thickTop="1">
      <c r="A24" s="51"/>
      <c r="B24" s="35" t="s">
        <v>58</v>
      </c>
      <c r="C24" s="36"/>
      <c r="D24" s="37"/>
      <c r="E24" s="37"/>
      <c r="F24" s="43"/>
      <c r="G24" s="40"/>
      <c r="H24" s="40"/>
      <c r="I24" s="40"/>
      <c r="J24" s="89">
        <f>J22-J23</f>
        <v>205.37596444444307</v>
      </c>
      <c r="K24" s="90" t="s">
        <v>74</v>
      </c>
      <c r="L24" s="41"/>
      <c r="M24" s="40"/>
      <c r="N24" s="16"/>
    </row>
    <row r="25" spans="1:14" ht="15.75" thickTop="1">
      <c r="A25" s="46"/>
      <c r="B25" s="16"/>
      <c r="C25" s="16" t="s">
        <v>28</v>
      </c>
      <c r="D25" s="16"/>
      <c r="E25" s="16"/>
      <c r="F25" s="47">
        <f>F17/(F16+F17)</f>
        <v>0.45255474452554745</v>
      </c>
      <c r="G25" s="48"/>
      <c r="H25" s="48"/>
      <c r="I25" s="48"/>
      <c r="J25" s="48"/>
      <c r="K25" s="48"/>
      <c r="L25" s="48"/>
      <c r="M25" s="48"/>
      <c r="N25" s="16"/>
    </row>
    <row r="26" spans="5:11" ht="15.75" thickBot="1">
      <c r="E26" s="5"/>
      <c r="F26" s="5"/>
      <c r="G26" s="5"/>
      <c r="K26" s="53" t="s">
        <v>91</v>
      </c>
    </row>
    <row r="27" spans="1:12" ht="15">
      <c r="A27" s="199" t="s">
        <v>97</v>
      </c>
      <c r="B27" s="200"/>
      <c r="C27" s="200"/>
      <c r="D27" s="200"/>
      <c r="E27" s="205" t="s">
        <v>67</v>
      </c>
      <c r="F27" s="205"/>
      <c r="G27" s="205"/>
      <c r="H27" s="205"/>
      <c r="I27" s="205"/>
      <c r="J27" s="205"/>
      <c r="K27" s="205"/>
      <c r="L27" s="206"/>
    </row>
    <row r="28" spans="1:12" ht="15">
      <c r="A28" s="201"/>
      <c r="B28" s="202"/>
      <c r="C28" s="202"/>
      <c r="D28" s="202"/>
      <c r="E28" s="95"/>
      <c r="F28" s="95"/>
      <c r="G28" s="18" t="s">
        <v>3</v>
      </c>
      <c r="H28" s="19" t="s">
        <v>4</v>
      </c>
      <c r="I28" s="20" t="s">
        <v>5</v>
      </c>
      <c r="J28" s="21" t="s">
        <v>6</v>
      </c>
      <c r="K28" s="22" t="s">
        <v>7</v>
      </c>
      <c r="L28" s="96" t="s">
        <v>32</v>
      </c>
    </row>
    <row r="29" spans="1:12" ht="77.25">
      <c r="A29" s="201"/>
      <c r="B29" s="202"/>
      <c r="C29" s="202"/>
      <c r="D29" s="202"/>
      <c r="E29" s="95"/>
      <c r="F29" s="95"/>
      <c r="G29" s="23" t="s">
        <v>21</v>
      </c>
      <c r="H29" s="24" t="s">
        <v>23</v>
      </c>
      <c r="I29" s="54" t="s">
        <v>17</v>
      </c>
      <c r="J29" s="25" t="s">
        <v>24</v>
      </c>
      <c r="K29" s="26" t="s">
        <v>54</v>
      </c>
      <c r="L29" s="97" t="s">
        <v>55</v>
      </c>
    </row>
    <row r="30" spans="1:12" ht="29.25">
      <c r="A30" s="201"/>
      <c r="B30" s="202"/>
      <c r="C30" s="202"/>
      <c r="D30" s="202"/>
      <c r="E30" s="98" t="s">
        <v>66</v>
      </c>
      <c r="F30" s="132" t="s">
        <v>70</v>
      </c>
      <c r="G30" s="56">
        <v>1</v>
      </c>
      <c r="H30" s="57">
        <v>2</v>
      </c>
      <c r="I30" s="58">
        <v>3</v>
      </c>
      <c r="J30" s="56">
        <v>4</v>
      </c>
      <c r="K30" s="56">
        <v>5</v>
      </c>
      <c r="L30" s="100">
        <v>6</v>
      </c>
    </row>
    <row r="31" spans="1:12" ht="15">
      <c r="A31" s="201"/>
      <c r="B31" s="202"/>
      <c r="C31" s="202"/>
      <c r="D31" s="202"/>
      <c r="E31" s="95" t="s">
        <v>64</v>
      </c>
      <c r="F31" s="130">
        <f>'Input Data'!B13</f>
        <v>60</v>
      </c>
      <c r="G31" s="94">
        <f>'Input Data'!B42</f>
        <v>0.05</v>
      </c>
      <c r="H31" s="94">
        <f>'Input Data'!C42</f>
        <v>0</v>
      </c>
      <c r="I31" s="94">
        <f>'Input Data'!D42</f>
        <v>0.2</v>
      </c>
      <c r="J31" s="94">
        <f>'Input Data'!E42</f>
        <v>0.3</v>
      </c>
      <c r="K31" s="94">
        <f>'Input Data'!F42</f>
        <v>1</v>
      </c>
      <c r="L31" s="94">
        <f>'Input Data'!G42</f>
        <v>0.1</v>
      </c>
    </row>
    <row r="32" spans="1:12" ht="15">
      <c r="A32" s="201"/>
      <c r="B32" s="202"/>
      <c r="C32" s="202"/>
      <c r="D32" s="202"/>
      <c r="E32" s="95" t="s">
        <v>61</v>
      </c>
      <c r="F32" s="130">
        <f>'Input Data'!B14</f>
        <v>16</v>
      </c>
      <c r="G32" s="94">
        <f>'Input Data'!B43</f>
        <v>0.25</v>
      </c>
      <c r="H32" s="94">
        <f>'Input Data'!C43</f>
        <v>0.9</v>
      </c>
      <c r="I32" s="94">
        <f>'Input Data'!D43</f>
        <v>0.6</v>
      </c>
      <c r="J32" s="94">
        <f>'Input Data'!E43</f>
        <v>0.6</v>
      </c>
      <c r="K32" s="94">
        <f>'Input Data'!F43</f>
        <v>0</v>
      </c>
      <c r="L32" s="94">
        <f>'Input Data'!G43</f>
        <v>0.1</v>
      </c>
    </row>
    <row r="33" spans="1:12" ht="15">
      <c r="A33" s="201"/>
      <c r="B33" s="202"/>
      <c r="C33" s="202"/>
      <c r="D33" s="202"/>
      <c r="E33" s="95" t="s">
        <v>62</v>
      </c>
      <c r="F33" s="130">
        <f>'Input Data'!B15</f>
        <v>12</v>
      </c>
      <c r="G33" s="94">
        <f>'Input Data'!B44</f>
        <v>0.7</v>
      </c>
      <c r="H33" s="94">
        <f>'Input Data'!C44</f>
        <v>0</v>
      </c>
      <c r="I33" s="94">
        <f>'Input Data'!D44</f>
        <v>0</v>
      </c>
      <c r="J33" s="94">
        <f>'Input Data'!E44</f>
        <v>0</v>
      </c>
      <c r="K33" s="94">
        <f>'Input Data'!F44</f>
        <v>0</v>
      </c>
      <c r="L33" s="94">
        <f>'Input Data'!G44</f>
        <v>0.7</v>
      </c>
    </row>
    <row r="34" spans="1:12" ht="15">
      <c r="A34" s="201"/>
      <c r="B34" s="202"/>
      <c r="C34" s="202"/>
      <c r="D34" s="202"/>
      <c r="E34" s="80" t="s">
        <v>63</v>
      </c>
      <c r="F34" s="130">
        <f>'Input Data'!B16</f>
        <v>20</v>
      </c>
      <c r="G34" s="94">
        <f>'Input Data'!B45</f>
        <v>0</v>
      </c>
      <c r="H34" s="94">
        <f>'Input Data'!C45</f>
        <v>0.1</v>
      </c>
      <c r="I34" s="94">
        <f>'Input Data'!D45</f>
        <v>0.1</v>
      </c>
      <c r="J34" s="94">
        <f>'Input Data'!E45</f>
        <v>0.1</v>
      </c>
      <c r="K34" s="94">
        <f>'Input Data'!F45</f>
        <v>0</v>
      </c>
      <c r="L34" s="94">
        <f>'Input Data'!G45</f>
        <v>0.1</v>
      </c>
    </row>
    <row r="35" spans="1:12" ht="15.75" thickBot="1">
      <c r="A35" s="203"/>
      <c r="B35" s="204"/>
      <c r="C35" s="204"/>
      <c r="D35" s="204"/>
      <c r="E35" s="101" t="s">
        <v>65</v>
      </c>
      <c r="F35" s="101"/>
      <c r="G35" s="102">
        <f aca="true" t="shared" si="0" ref="G35:L35">SUMPRODUCT($F31:$F34,G31:G34)</f>
        <v>15.399999999999999</v>
      </c>
      <c r="H35" s="102">
        <f t="shared" si="0"/>
        <v>16.4</v>
      </c>
      <c r="I35" s="102">
        <f t="shared" si="0"/>
        <v>23.6</v>
      </c>
      <c r="J35" s="102">
        <f t="shared" si="0"/>
        <v>29.6</v>
      </c>
      <c r="K35" s="102">
        <f t="shared" si="0"/>
        <v>60</v>
      </c>
      <c r="L35" s="103">
        <f t="shared" si="0"/>
        <v>18</v>
      </c>
    </row>
    <row r="36" spans="5:7" ht="15">
      <c r="E36" s="5"/>
      <c r="F36" s="5"/>
      <c r="G36" s="5"/>
    </row>
    <row r="38" spans="5:7" ht="15">
      <c r="E38" s="5"/>
      <c r="F38" s="5"/>
      <c r="G38" s="5"/>
    </row>
    <row r="39" spans="5:7" ht="15">
      <c r="E39" s="5"/>
      <c r="F39" s="5"/>
      <c r="G39" s="5"/>
    </row>
    <row r="40" ht="15">
      <c r="G40" s="5"/>
    </row>
    <row r="41" ht="15">
      <c r="G41" s="5"/>
    </row>
    <row r="42" ht="15">
      <c r="G42" s="5"/>
    </row>
    <row r="43" ht="15">
      <c r="G43" s="5"/>
    </row>
  </sheetData>
  <sheetProtection formatCells="0"/>
  <mergeCells count="8">
    <mergeCell ref="A27:D35"/>
    <mergeCell ref="E27:L27"/>
    <mergeCell ref="A16:A22"/>
    <mergeCell ref="I7:I10"/>
    <mergeCell ref="F8:F10"/>
    <mergeCell ref="A10:A15"/>
    <mergeCell ref="B12:B15"/>
    <mergeCell ref="C12:C15"/>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L34"/>
  <sheetViews>
    <sheetView zoomScalePageLayoutView="0" workbookViewId="0" topLeftCell="A1">
      <selection activeCell="A2" sqref="A2"/>
    </sheetView>
  </sheetViews>
  <sheetFormatPr defaultColWidth="9.140625" defaultRowHeight="15"/>
  <cols>
    <col min="1" max="1" width="32.421875" style="0" customWidth="1"/>
    <col min="2" max="3" width="3.57421875" style="0" customWidth="1"/>
    <col min="4" max="4" width="11.57421875" style="0" customWidth="1"/>
    <col min="5" max="5" width="13.7109375" style="0" customWidth="1"/>
    <col min="6" max="6" width="20.00390625" style="0" customWidth="1"/>
    <col min="7" max="7" width="15.421875" style="0" customWidth="1"/>
    <col min="8" max="8" width="15.57421875" style="0" customWidth="1"/>
    <col min="9" max="9" width="19.421875" style="0" customWidth="1"/>
  </cols>
  <sheetData>
    <row r="1" ht="15.75">
      <c r="A1" s="158" t="s">
        <v>173</v>
      </c>
    </row>
    <row r="3" spans="1:4" ht="15">
      <c r="A3" s="12" t="s">
        <v>30</v>
      </c>
      <c r="D3" t="s">
        <v>11</v>
      </c>
    </row>
    <row r="4" ht="15">
      <c r="L4" s="4"/>
    </row>
    <row r="5" spans="1:12" ht="15">
      <c r="A5" t="s">
        <v>2</v>
      </c>
      <c r="D5" s="6" t="s">
        <v>3</v>
      </c>
      <c r="E5" s="8" t="s">
        <v>4</v>
      </c>
      <c r="F5" s="10" t="s">
        <v>5</v>
      </c>
      <c r="G5" s="6" t="s">
        <v>6</v>
      </c>
      <c r="H5" s="6" t="s">
        <v>7</v>
      </c>
      <c r="I5" s="6" t="s">
        <v>32</v>
      </c>
      <c r="L5" s="4"/>
    </row>
    <row r="6" spans="1:12" ht="39.75" thickBot="1">
      <c r="A6" s="197" t="s">
        <v>1</v>
      </c>
      <c r="C6" s="14" t="s">
        <v>9</v>
      </c>
      <c r="D6" s="7" t="s">
        <v>21</v>
      </c>
      <c r="E6" s="9" t="s">
        <v>23</v>
      </c>
      <c r="F6" s="11" t="s">
        <v>17</v>
      </c>
      <c r="G6" s="7" t="s">
        <v>24</v>
      </c>
      <c r="H6" s="7" t="s">
        <v>40</v>
      </c>
      <c r="I6" s="7" t="s">
        <v>16</v>
      </c>
      <c r="L6" s="4"/>
    </row>
    <row r="7" spans="1:12" ht="17.25" thickBot="1">
      <c r="A7" s="30" t="s">
        <v>139</v>
      </c>
      <c r="B7" s="1">
        <v>1</v>
      </c>
      <c r="C7" s="13"/>
      <c r="D7" s="195"/>
      <c r="E7" s="196"/>
      <c r="F7" s="196"/>
      <c r="G7" s="196"/>
      <c r="H7" s="196"/>
      <c r="I7" s="196"/>
      <c r="L7" s="4"/>
    </row>
    <row r="8" spans="1:12" ht="17.25" thickBot="1">
      <c r="A8" s="32" t="s">
        <v>141</v>
      </c>
      <c r="B8" s="2">
        <v>2</v>
      </c>
      <c r="C8" s="13"/>
      <c r="D8" s="195" t="s">
        <v>10</v>
      </c>
      <c r="E8" s="196"/>
      <c r="F8" s="196"/>
      <c r="G8" s="196"/>
      <c r="H8" s="196"/>
      <c r="I8" s="196"/>
      <c r="L8" s="4"/>
    </row>
    <row r="9" spans="1:12" ht="17.25" thickBot="1">
      <c r="A9" s="32" t="s">
        <v>142</v>
      </c>
      <c r="B9" s="2">
        <v>3</v>
      </c>
      <c r="C9" s="13"/>
      <c r="D9" s="195" t="s">
        <v>11</v>
      </c>
      <c r="E9" s="196"/>
      <c r="F9" s="196"/>
      <c r="G9" s="196"/>
      <c r="H9" s="196"/>
      <c r="I9" s="196"/>
      <c r="L9" s="4"/>
    </row>
    <row r="10" spans="1:12" ht="17.25" thickBot="1">
      <c r="A10" s="34" t="s">
        <v>143</v>
      </c>
      <c r="B10" s="3">
        <v>4</v>
      </c>
      <c r="C10" s="13"/>
      <c r="D10" s="195" t="s">
        <v>18</v>
      </c>
      <c r="E10" s="196"/>
      <c r="F10" s="196" t="s">
        <v>25</v>
      </c>
      <c r="G10" s="196"/>
      <c r="H10" s="196" t="s">
        <v>18</v>
      </c>
      <c r="I10" s="196"/>
      <c r="J10" s="5" t="s">
        <v>31</v>
      </c>
      <c r="L10" s="4"/>
    </row>
    <row r="11" spans="1:12" ht="17.25" thickBot="1">
      <c r="A11" s="1" t="s">
        <v>174</v>
      </c>
      <c r="B11" s="1">
        <v>1</v>
      </c>
      <c r="C11" s="13"/>
      <c r="D11" s="195"/>
      <c r="E11" s="196"/>
      <c r="F11" s="196"/>
      <c r="G11" s="196"/>
      <c r="H11" s="196"/>
      <c r="I11" s="196"/>
      <c r="L11" s="4"/>
    </row>
    <row r="12" spans="1:9" ht="17.25" thickBot="1">
      <c r="A12" s="2" t="s">
        <v>175</v>
      </c>
      <c r="B12" s="2">
        <v>2</v>
      </c>
      <c r="C12" s="13"/>
      <c r="D12" s="195" t="s">
        <v>10</v>
      </c>
      <c r="E12" s="196"/>
      <c r="F12" s="196"/>
      <c r="G12" s="196"/>
      <c r="H12" s="196"/>
      <c r="I12" s="196"/>
    </row>
    <row r="13" spans="1:12" ht="17.25" thickBot="1">
      <c r="A13" s="2" t="s">
        <v>176</v>
      </c>
      <c r="B13" s="2">
        <v>3</v>
      </c>
      <c r="C13" s="13"/>
      <c r="D13" s="195" t="s">
        <v>11</v>
      </c>
      <c r="E13" s="196"/>
      <c r="F13" s="196"/>
      <c r="G13" s="196"/>
      <c r="H13" s="196"/>
      <c r="I13" s="196"/>
      <c r="L13" s="4"/>
    </row>
    <row r="14" spans="1:12" ht="17.25" thickBot="1">
      <c r="A14" s="3" t="s">
        <v>177</v>
      </c>
      <c r="B14" s="3">
        <v>4</v>
      </c>
      <c r="C14" s="13"/>
      <c r="D14" s="195" t="s">
        <v>18</v>
      </c>
      <c r="E14" s="196"/>
      <c r="F14" s="196" t="s">
        <v>25</v>
      </c>
      <c r="G14" s="196"/>
      <c r="H14" s="196" t="s">
        <v>18</v>
      </c>
      <c r="I14" s="196"/>
      <c r="L14" s="4"/>
    </row>
    <row r="15" spans="1:9" ht="17.25" thickBot="1">
      <c r="A15" s="30" t="s">
        <v>144</v>
      </c>
      <c r="B15" s="1">
        <v>1</v>
      </c>
      <c r="C15" s="13"/>
      <c r="D15" s="195"/>
      <c r="E15" s="196"/>
      <c r="F15" s="196"/>
      <c r="G15" s="196"/>
      <c r="H15" s="196"/>
      <c r="I15" s="196"/>
    </row>
    <row r="16" spans="1:9" ht="17.25" thickBot="1">
      <c r="A16" s="32" t="s">
        <v>145</v>
      </c>
      <c r="B16" s="2">
        <v>2</v>
      </c>
      <c r="C16" s="13"/>
      <c r="D16" s="195" t="s">
        <v>10</v>
      </c>
      <c r="E16" s="196"/>
      <c r="F16" s="196"/>
      <c r="G16" s="196"/>
      <c r="H16" s="196"/>
      <c r="I16" s="196"/>
    </row>
    <row r="17" spans="1:9" ht="17.25" thickBot="1">
      <c r="A17" s="32" t="s">
        <v>146</v>
      </c>
      <c r="B17" s="2">
        <v>3</v>
      </c>
      <c r="C17" s="13"/>
      <c r="D17" s="195" t="s">
        <v>11</v>
      </c>
      <c r="E17" s="196"/>
      <c r="F17" s="196"/>
      <c r="G17" s="196"/>
      <c r="H17" s="196"/>
      <c r="I17" s="196"/>
    </row>
    <row r="18" spans="1:9" ht="15.75" customHeight="1" thickBot="1">
      <c r="A18" s="34" t="s">
        <v>147</v>
      </c>
      <c r="B18" s="3">
        <v>4</v>
      </c>
      <c r="C18" s="13"/>
      <c r="D18" s="195" t="s">
        <v>18</v>
      </c>
      <c r="E18" s="196"/>
      <c r="F18" s="196" t="s">
        <v>25</v>
      </c>
      <c r="G18" s="196"/>
      <c r="H18" s="196" t="s">
        <v>18</v>
      </c>
      <c r="I18" s="196"/>
    </row>
    <row r="19" spans="4:9" ht="15">
      <c r="D19" s="4"/>
      <c r="E19" s="4"/>
      <c r="F19" s="4"/>
      <c r="G19" s="4"/>
      <c r="H19" s="4"/>
      <c r="I19" s="4"/>
    </row>
    <row r="20" ht="8.25" customHeight="1"/>
    <row r="21" spans="1:4" ht="15">
      <c r="A21" t="s">
        <v>38</v>
      </c>
      <c r="B21" s="5" t="s">
        <v>8</v>
      </c>
      <c r="C21" s="5"/>
      <c r="D21" s="5" t="s">
        <v>92</v>
      </c>
    </row>
    <row r="22" spans="2:4" ht="15">
      <c r="B22" s="15" t="s">
        <v>9</v>
      </c>
      <c r="C22" s="5"/>
      <c r="D22" s="5" t="s">
        <v>42</v>
      </c>
    </row>
    <row r="23" spans="1:4" ht="15">
      <c r="A23" t="s">
        <v>39</v>
      </c>
      <c r="B23" s="5" t="s">
        <v>10</v>
      </c>
      <c r="C23" s="5"/>
      <c r="D23" s="5" t="s">
        <v>41</v>
      </c>
    </row>
    <row r="24" spans="2:4" ht="15">
      <c r="B24" s="5" t="s">
        <v>18</v>
      </c>
      <c r="C24" s="5"/>
      <c r="D24" s="5" t="s">
        <v>93</v>
      </c>
    </row>
    <row r="25" spans="2:4" ht="15">
      <c r="B25" s="5" t="s">
        <v>25</v>
      </c>
      <c r="C25" s="5"/>
      <c r="D25" s="5" t="s">
        <v>94</v>
      </c>
    </row>
    <row r="27" spans="1:5" ht="15" customHeight="1">
      <c r="A27" t="s">
        <v>37</v>
      </c>
      <c r="B27" s="5"/>
      <c r="C27" s="5"/>
      <c r="D27" s="5"/>
      <c r="E27" s="5"/>
    </row>
    <row r="28" spans="1:5" ht="15">
      <c r="A28" t="s">
        <v>36</v>
      </c>
      <c r="B28" s="5"/>
      <c r="C28" s="5"/>
      <c r="D28" s="5"/>
      <c r="E28" s="5"/>
    </row>
    <row r="29" spans="2:5" ht="15">
      <c r="B29" s="5" t="s">
        <v>12</v>
      </c>
      <c r="C29" s="5"/>
      <c r="D29" s="5"/>
      <c r="E29" s="5" t="s">
        <v>13</v>
      </c>
    </row>
    <row r="30" spans="2:5" ht="15">
      <c r="B30" s="5" t="s">
        <v>14</v>
      </c>
      <c r="C30" s="5"/>
      <c r="D30" s="5"/>
      <c r="E30" s="5" t="s">
        <v>43</v>
      </c>
    </row>
    <row r="31" spans="2:5" ht="15">
      <c r="B31" s="5" t="s">
        <v>15</v>
      </c>
      <c r="C31" s="5"/>
      <c r="D31" s="5"/>
      <c r="E31" s="5" t="s">
        <v>44</v>
      </c>
    </row>
    <row r="32" spans="2:5" ht="15">
      <c r="B32" t="s">
        <v>19</v>
      </c>
      <c r="E32" t="s">
        <v>95</v>
      </c>
    </row>
    <row r="33" spans="2:5" ht="15">
      <c r="B33" s="5" t="s">
        <v>20</v>
      </c>
      <c r="C33" s="5"/>
      <c r="D33" s="5"/>
      <c r="E33" s="5" t="s">
        <v>96</v>
      </c>
    </row>
    <row r="34" spans="2:5" ht="15">
      <c r="B34" s="5" t="s">
        <v>22</v>
      </c>
      <c r="C34" s="5"/>
      <c r="D34" s="5"/>
      <c r="E34" s="5"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Return on Investment Calculator for Pharmacy E-Prescribing Toolset</dc:title>
  <dc:subject>E-Prescribing Implementation</dc:subject>
  <dc:creator>Agency for Healthcare Research and Quality</dc:creator>
  <cp:keywords/>
  <dc:description/>
  <cp:lastModifiedBy>Douglas Bell</cp:lastModifiedBy>
  <cp:lastPrinted>2010-04-21T17:45:07Z</cp:lastPrinted>
  <dcterms:created xsi:type="dcterms:W3CDTF">2010-04-09T13:26:10Z</dcterms:created>
  <dcterms:modified xsi:type="dcterms:W3CDTF">2011-09-29T06:28:07Z</dcterms:modified>
  <cp:category/>
  <cp:version/>
  <cp:contentType/>
  <cp:contentStatus/>
</cp:coreProperties>
</file>